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! 3D프린팅 융합기술센터 신축사업\! 설계\설계공모\최종공고자료 (심의의견 반영)\SPACE PROGRAM\"/>
    </mc:Choice>
  </mc:AlternateContent>
  <bookViews>
    <workbookView xWindow="0" yWindow="0" windowWidth="24030" windowHeight="10725"/>
  </bookViews>
  <sheets>
    <sheet name="Sheet2" sheetId="2" r:id="rId1"/>
    <sheet name="Sheet1 (2)" sheetId="3" r:id="rId2"/>
  </sheets>
  <definedNames>
    <definedName name="_xlnm.Print_Area" localSheetId="0">Sheet2!$B$1:$J$58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7" i="2" l="1"/>
  <c r="I33" i="2"/>
  <c r="I50" i="2"/>
  <c r="I45" i="2" l="1"/>
  <c r="I39" i="2"/>
  <c r="I34" i="2"/>
  <c r="I17" i="2"/>
  <c r="I16" i="2"/>
  <c r="I52" i="2" l="1"/>
  <c r="H58" i="2" l="1"/>
  <c r="I36" i="2"/>
  <c r="I37" i="2"/>
  <c r="I38" i="2"/>
  <c r="I35" i="2"/>
  <c r="I25" i="2"/>
  <c r="I26" i="2"/>
  <c r="I27" i="2"/>
  <c r="I28" i="2"/>
  <c r="I24" i="2"/>
  <c r="I23" i="2"/>
  <c r="I6" i="2"/>
  <c r="I7" i="2"/>
  <c r="I8" i="2"/>
  <c r="I9" i="2"/>
  <c r="I10" i="2"/>
  <c r="I11" i="2"/>
  <c r="I12" i="2"/>
  <c r="I13" i="2"/>
  <c r="I14" i="2"/>
  <c r="I15" i="2"/>
  <c r="I18" i="2"/>
  <c r="I5" i="2"/>
  <c r="I4" i="2"/>
  <c r="H53" i="2"/>
  <c r="I49" i="2"/>
  <c r="I48" i="2"/>
  <c r="I46" i="2"/>
  <c r="I44" i="2"/>
  <c r="H41" i="2"/>
  <c r="H30" i="2"/>
  <c r="I58" i="2" l="1"/>
  <c r="I53" i="2"/>
  <c r="I41" i="2"/>
  <c r="I30" i="2"/>
  <c r="M7" i="3"/>
  <c r="M8" i="3"/>
  <c r="M9" i="3"/>
  <c r="M10" i="3"/>
  <c r="M11" i="3"/>
  <c r="F12" i="3"/>
  <c r="H38" i="3" s="1"/>
  <c r="M12" i="3"/>
  <c r="M13" i="3"/>
  <c r="M14" i="3"/>
  <c r="M15" i="3"/>
  <c r="M16" i="3"/>
  <c r="F17" i="3"/>
  <c r="M17" i="3"/>
  <c r="M18" i="3"/>
  <c r="M19" i="3"/>
  <c r="M20" i="3"/>
  <c r="L21" i="3"/>
  <c r="M22" i="3"/>
  <c r="M23" i="3"/>
  <c r="M24" i="3"/>
  <c r="F25" i="3"/>
  <c r="M25" i="3"/>
  <c r="M26" i="3"/>
  <c r="M27" i="3"/>
  <c r="M28" i="3"/>
  <c r="M29" i="3"/>
  <c r="L30" i="3"/>
  <c r="M31" i="3"/>
  <c r="M43" i="3" s="1"/>
  <c r="M32" i="3"/>
  <c r="M33" i="3"/>
  <c r="U33" i="3"/>
  <c r="M34" i="3"/>
  <c r="F35" i="3"/>
  <c r="M35" i="3"/>
  <c r="M36" i="3"/>
  <c r="M37" i="3"/>
  <c r="F38" i="3"/>
  <c r="M38" i="3"/>
  <c r="M39" i="3"/>
  <c r="M40" i="3"/>
  <c r="U40" i="3"/>
  <c r="M41" i="3"/>
  <c r="M42" i="3"/>
  <c r="L43" i="3"/>
  <c r="M44" i="3"/>
  <c r="M45" i="3"/>
  <c r="M46" i="3"/>
  <c r="M47" i="3"/>
  <c r="M48" i="3"/>
  <c r="M49" i="3"/>
  <c r="F50" i="3"/>
  <c r="M50" i="3"/>
  <c r="R50" i="3"/>
  <c r="Q50" i="3" s="1"/>
  <c r="P50" i="3" s="1"/>
  <c r="M51" i="3"/>
  <c r="L52" i="3"/>
  <c r="Q34" i="3" s="1"/>
  <c r="M53" i="3"/>
  <c r="M54" i="3"/>
  <c r="M55" i="3"/>
  <c r="M56" i="3"/>
  <c r="M57" i="3"/>
  <c r="M58" i="3"/>
  <c r="M59" i="3"/>
  <c r="L60" i="3"/>
  <c r="Q35" i="3" s="1"/>
  <c r="H20" i="2"/>
  <c r="I20" i="2" l="1"/>
  <c r="F7" i="3"/>
  <c r="F42" i="3"/>
  <c r="F15" i="3"/>
  <c r="F46" i="3"/>
  <c r="F22" i="3"/>
  <c r="F30" i="3"/>
  <c r="F11" i="3"/>
  <c r="Q37" i="3"/>
  <c r="M30" i="3"/>
  <c r="G50" i="3"/>
  <c r="M52" i="3"/>
  <c r="Q49" i="3"/>
  <c r="P49" i="3" s="1"/>
  <c r="P8" i="3"/>
  <c r="M60" i="3"/>
  <c r="M21" i="3"/>
  <c r="F45" i="3"/>
  <c r="G38" i="3"/>
  <c r="G35" i="3"/>
  <c r="F29" i="3"/>
  <c r="G17" i="3"/>
  <c r="F14" i="3"/>
  <c r="F10" i="3"/>
  <c r="F41" i="3"/>
  <c r="F32" i="3"/>
  <c r="F21" i="3"/>
  <c r="F44" i="3"/>
  <c r="F24" i="3"/>
  <c r="F20" i="3"/>
  <c r="F28" i="3"/>
  <c r="F9" i="3"/>
  <c r="F47" i="3"/>
  <c r="H40" i="3"/>
  <c r="F37" i="3"/>
  <c r="F34" i="3"/>
  <c r="F27" i="3"/>
  <c r="F23" i="3"/>
  <c r="F16" i="3"/>
  <c r="F48" i="3"/>
  <c r="Q16" i="3"/>
  <c r="F31" i="3"/>
  <c r="G12" i="3"/>
  <c r="F43" i="3"/>
  <c r="F19" i="3"/>
  <c r="F8" i="3"/>
  <c r="F33" i="3"/>
  <c r="G25" i="3"/>
</calcChain>
</file>

<file path=xl/sharedStrings.xml><?xml version="1.0" encoding="utf-8"?>
<sst xmlns="http://schemas.openxmlformats.org/spreadsheetml/2006/main" count="299" uniqueCount="170">
  <si>
    <t>사무</t>
  </si>
  <si>
    <t>비즈니스</t>
  </si>
  <si>
    <t>장비</t>
  </si>
  <si>
    <t>주차장</t>
  </si>
  <si>
    <t>공용공간</t>
  </si>
  <si>
    <t>R&amp;D</t>
  </si>
  <si>
    <t>소재연구실</t>
  </si>
  <si>
    <t>행정실</t>
  </si>
  <si>
    <t>테크라운지</t>
  </si>
  <si>
    <t>세미나실</t>
  </si>
  <si>
    <t>디지털 팩토리</t>
  </si>
  <si>
    <t>후처리실</t>
  </si>
  <si>
    <t>공정관리실</t>
  </si>
  <si>
    <t>검사실</t>
  </si>
  <si>
    <t>자재실</t>
  </si>
  <si>
    <t>소재실</t>
  </si>
  <si>
    <t>창고</t>
  </si>
  <si>
    <t>기계실</t>
  </si>
  <si>
    <t>자료실</t>
  </si>
  <si>
    <t>탕비실</t>
  </si>
  <si>
    <t>공동 R&amp;D실(대)</t>
  </si>
  <si>
    <t>공동 R&amp;D실(소) x 2</t>
  </si>
  <si>
    <t>엔지니어실(대)</t>
  </si>
  <si>
    <t>엔지니어실(소)</t>
  </si>
  <si>
    <t>회의실(대)</t>
  </si>
  <si>
    <t>회의실(소)</t>
  </si>
  <si>
    <t>성과 확산실(대)</t>
  </si>
  <si>
    <t>성과 확산실(소)</t>
  </si>
  <si>
    <t>세미나 &amp; PT실</t>
  </si>
  <si>
    <t>게스트하우스 (2실)</t>
  </si>
  <si>
    <t>3D프린팅 설계실</t>
  </si>
  <si>
    <t>포장/출고대기실</t>
  </si>
  <si>
    <t>기타(전실, 방풍, 테라스)</t>
  </si>
  <si>
    <t>1층</t>
  </si>
  <si>
    <t>세부시설</t>
  </si>
  <si>
    <t>비율</t>
  </si>
  <si>
    <t>구분</t>
  </si>
  <si>
    <t>디지털팩토리</t>
  </si>
  <si>
    <t>3D 프린팅 설계실</t>
  </si>
  <si>
    <t>2층</t>
  </si>
  <si>
    <t>세미나실-1</t>
  </si>
  <si>
    <t>세미나실-2</t>
  </si>
  <si>
    <t>세미나실-3</t>
  </si>
  <si>
    <t>3층</t>
  </si>
  <si>
    <t>공동 R&amp;D 1실</t>
  </si>
  <si>
    <t>공동 R&amp;D 2실</t>
  </si>
  <si>
    <t>공동 R&amp;D 3실</t>
  </si>
  <si>
    <t>공동 R&amp;D 4실</t>
  </si>
  <si>
    <t>4층</t>
  </si>
  <si>
    <t>휴게실</t>
  </si>
  <si>
    <t>센터장실</t>
  </si>
  <si>
    <t>게스트룸-1</t>
  </si>
  <si>
    <t>게스트룸-2</t>
  </si>
  <si>
    <t>체력단련실</t>
  </si>
  <si>
    <t>홀/로비/복도(1-4층)</t>
  </si>
  <si>
    <t>화장실 (1-4층)</t>
  </si>
  <si>
    <t>계단실 &amp; E/V (1-4층)</t>
  </si>
  <si>
    <t>회의/PT실</t>
  </si>
  <si>
    <t>총연면적</t>
  </si>
  <si>
    <t>사용면적</t>
  </si>
  <si>
    <t>탕비실/휴게실</t>
  </si>
  <si>
    <t>체력단련실/샤워실</t>
  </si>
  <si>
    <t>면적 (㎡)</t>
  </si>
  <si>
    <t>R&amp;D실</t>
  </si>
  <si>
    <t>장비실</t>
  </si>
  <si>
    <t>기타</t>
  </si>
  <si>
    <t>엔지니어실-1</t>
  </si>
  <si>
    <t>엔지니어실-2</t>
  </si>
  <si>
    <t>층 별</t>
  </si>
  <si>
    <t>구분</t>
    <phoneticPr fontId="0" type="noConversion"/>
  </si>
  <si>
    <t>실명</t>
    <phoneticPr fontId="0" type="noConversion"/>
  </si>
  <si>
    <t>세부용도</t>
    <phoneticPr fontId="0" type="noConversion"/>
  </si>
  <si>
    <t>수용
인원</t>
    <phoneticPr fontId="0" type="noConversion"/>
  </si>
  <si>
    <t>단위면적
(㎡)</t>
    <phoneticPr fontId="0" type="noConversion"/>
  </si>
  <si>
    <t>실수</t>
    <phoneticPr fontId="0" type="noConversion"/>
  </si>
  <si>
    <t>면적
(㎡)</t>
    <phoneticPr fontId="0" type="noConversion"/>
  </si>
  <si>
    <t>지상 1층</t>
    <phoneticPr fontId="0" type="noConversion"/>
  </si>
  <si>
    <t>1-1</t>
    <phoneticPr fontId="0" type="noConversion"/>
  </si>
  <si>
    <t>1-2</t>
    <phoneticPr fontId="0" type="noConversion"/>
  </si>
  <si>
    <t>1-3</t>
    <phoneticPr fontId="0" type="noConversion"/>
  </si>
  <si>
    <t>1-4</t>
    <phoneticPr fontId="0" type="noConversion"/>
  </si>
  <si>
    <t>1-5</t>
    <phoneticPr fontId="0" type="noConversion"/>
  </si>
  <si>
    <t>1-6</t>
    <phoneticPr fontId="0" type="noConversion"/>
  </si>
  <si>
    <t>1-7</t>
    <phoneticPr fontId="0" type="noConversion"/>
  </si>
  <si>
    <t>1-8</t>
    <phoneticPr fontId="0" type="noConversion"/>
  </si>
  <si>
    <t>1-9</t>
    <phoneticPr fontId="0" type="noConversion"/>
  </si>
  <si>
    <t>소    계</t>
    <phoneticPr fontId="0" type="noConversion"/>
  </si>
  <si>
    <t>1-10</t>
  </si>
  <si>
    <t>1-11</t>
  </si>
  <si>
    <t>성과확산실(소)</t>
  </si>
  <si>
    <t>성과확산실(대)</t>
  </si>
  <si>
    <t>1-12</t>
  </si>
  <si>
    <t>1-13</t>
  </si>
  <si>
    <t>창고(1~4층)</t>
  </si>
  <si>
    <t>기계실/P.S</t>
  </si>
  <si>
    <t>전용</t>
  </si>
  <si>
    <t>세미나실 (소)</t>
  </si>
  <si>
    <t>세미나실 (중)</t>
  </si>
  <si>
    <t>세미나실 (대)</t>
  </si>
  <si>
    <t>지상 2층</t>
  </si>
  <si>
    <t>지상 3층</t>
  </si>
  <si>
    <t>지상 4층</t>
  </si>
  <si>
    <t>엔지니어실 (소)</t>
  </si>
  <si>
    <t>엔지니어실 (대)</t>
  </si>
  <si>
    <t>회의실 (소)</t>
  </si>
  <si>
    <t>회의실 (대)</t>
  </si>
  <si>
    <t>공동 R&amp;D실 (소)</t>
  </si>
  <si>
    <t>공동 R&amp;D실 (대)</t>
  </si>
  <si>
    <t>게스트룸</t>
  </si>
  <si>
    <t>회의실/PT실</t>
  </si>
  <si>
    <t xml:space="preserve"> - 3D 프린터용 금속, 폴리머 소재 성분연구</t>
  </si>
  <si>
    <t xml:space="preserve"> - 3D 프린터장비 및 가공장비 운영공간</t>
  </si>
  <si>
    <t xml:space="preserve"> - 제작제품 후처리, 후가공 및 도색공간</t>
  </si>
  <si>
    <t xml:space="preserve"> - 3D 프린터 운용 S/W 설계, 지원</t>
  </si>
  <si>
    <t xml:space="preserve"> - 제작공정, 장비운영/관리</t>
  </si>
  <si>
    <t xml:space="preserve"> - 제작제품 스캐닝, 3차원 측정 및 비파괴검사 </t>
  </si>
  <si>
    <t xml:space="preserve"> - 3D프린터 장비운영 관련 장비 자재 보관</t>
  </si>
  <si>
    <t xml:space="preserve"> - 3D프린터 소재보관 ( 메탈, 폴리머 )</t>
  </si>
  <si>
    <t xml:space="preserve"> - 출력/가공품 적재 및 포장, 출고</t>
  </si>
  <si>
    <t xml:space="preserve"> - 3D 프린팅 출력, 가공 중,소형 제작품 전시실</t>
  </si>
  <si>
    <t xml:space="preserve"> - 3D 프린팅 출력, 가공 대형 제작품 전시실</t>
  </si>
  <si>
    <t xml:space="preserve"> - 탕비실</t>
  </si>
  <si>
    <t xml:space="preserve"> - 장비 Operator 휴게실</t>
  </si>
  <si>
    <t>미화원휴게실/비품실</t>
  </si>
  <si>
    <t>1-14</t>
  </si>
  <si>
    <t>1-15</t>
  </si>
  <si>
    <t>엔지니어실 (특수)</t>
  </si>
  <si>
    <t xml:space="preserve"> - 디지털팩토리 보안실</t>
  </si>
  <si>
    <t>보안실/당직실</t>
  </si>
  <si>
    <t xml:space="preserve"> - 비품실 , 청소담당휴게실</t>
  </si>
  <si>
    <t>비 고(특수시설)</t>
  </si>
  <si>
    <t xml:space="preserve"> - 기술미팅 라운지</t>
  </si>
  <si>
    <t xml:space="preserve"> - 교육 및 행사</t>
  </si>
  <si>
    <t xml:space="preserve"> - 탕비실, 휴게실</t>
  </si>
  <si>
    <t xml:space="preserve"> - 전문자료, 기술서적 보관</t>
  </si>
  <si>
    <t xml:space="preserve"> - 특수용도 설계, 검토, 검사</t>
  </si>
  <si>
    <t xml:space="preserve"> - 3D 프린팅 모델링, 설계 연구실</t>
  </si>
  <si>
    <t xml:space="preserve"> - 업무회의 및 기술미팅</t>
  </si>
  <si>
    <t xml:space="preserve"> - 3D 프린팅관련 외부 사업체 임대공간</t>
  </si>
  <si>
    <t xml:space="preserve"> - 센터장실</t>
  </si>
  <si>
    <t xml:space="preserve"> - 기술교류, 업무보고/협의 전용 미팅룸</t>
  </si>
  <si>
    <t xml:space="preserve"> - 상주 외부인원 숙박공간</t>
  </si>
  <si>
    <t xml:space="preserve"> - 내, 외부 센터이용자 체력단련시설</t>
  </si>
  <si>
    <t xml:space="preserve"> - 사무, 행정인력 사용공간</t>
  </si>
  <si>
    <t>-</t>
  </si>
  <si>
    <t>2-1</t>
  </si>
  <si>
    <t>2-2</t>
  </si>
  <si>
    <t>2-3</t>
  </si>
  <si>
    <t>2-4</t>
  </si>
  <si>
    <t>2-5</t>
  </si>
  <si>
    <t>2-6</t>
  </si>
  <si>
    <t>3-1</t>
  </si>
  <si>
    <t>3-2</t>
  </si>
  <si>
    <t>3-3</t>
  </si>
  <si>
    <t>3-4</t>
  </si>
  <si>
    <t>3-5</t>
  </si>
  <si>
    <t>3-6</t>
  </si>
  <si>
    <t>3-7</t>
  </si>
  <si>
    <t>4-1</t>
  </si>
  <si>
    <t>4-2</t>
  </si>
  <si>
    <t>4-3</t>
  </si>
  <si>
    <t>4-4</t>
  </si>
  <si>
    <t>4-5</t>
  </si>
  <si>
    <t>4-6</t>
  </si>
  <si>
    <t>4-7</t>
  </si>
  <si>
    <t>4-8</t>
  </si>
  <si>
    <t>○ 3D프린팅 융합기술센터 Space Program</t>
    <phoneticPr fontId="9" type="noConversion"/>
  </si>
  <si>
    <t xml:space="preserve">- 홀/로비/복도/화장실/계단실, e/v실, 전기실, 기계실
   PS,EPS,TPS, 전실, 방풍실, 테라스, 창고 등 </t>
    <phoneticPr fontId="9" type="noConversion"/>
  </si>
  <si>
    <t>1~4층</t>
    <phoneticPr fontId="9" type="noConversion"/>
  </si>
  <si>
    <t>공용면적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</si>
</sst>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1" formatCode="_-* #,##0_-;\-* #,##0_-;_-* &quot;-&quot;_-;_-@_-"/>
    <numFmt numFmtId="176" formatCode="0.0%"/>
    <numFmt numFmtId="177" formatCode="#,##0.0_);[Red]\(#,##0.0\)"/>
    <numFmt numFmtId="178" formatCode="#,##0_);[Red]\(#,##0\)"/>
    <numFmt numFmtId="179" formatCode="#,##0.00_ "/>
    <numFmt numFmtId="180" formatCode="#,##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rgb="FF000000"/>
      <name val="맑은 고딕"/>
      <family val="3"/>
      <charset val="129"/>
    </font>
    <font>
      <sz val="9"/>
      <color theme="1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sz val="8"/>
      <color rgb="FF000000"/>
      <name val="맑은 고딕"/>
      <family val="3"/>
      <charset val="129"/>
    </font>
    <font>
      <sz val="8"/>
      <color theme="1"/>
      <name val="맑은 고딕"/>
      <family val="3"/>
      <charset val="129"/>
    </font>
    <font>
      <b/>
      <sz val="8"/>
      <color rgb="FF000000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FFFFCC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double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79">
    <xf numFmtId="0" fontId="0" fillId="0" borderId="0" xfId="0"/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1" fontId="2" fillId="0" borderId="0" xfId="2" applyFont="1" applyAlignment="1">
      <alignment vertical="center"/>
    </xf>
    <xf numFmtId="176" fontId="2" fillId="0" borderId="0" xfId="1" applyNumberFormat="1" applyFont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0" fontId="2" fillId="0" borderId="2" xfId="1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41" fontId="2" fillId="0" borderId="0" xfId="0" applyNumberFormat="1" applyFont="1" applyAlignment="1">
      <alignment vertical="center"/>
    </xf>
    <xf numFmtId="0" fontId="4" fillId="0" borderId="0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10" fontId="2" fillId="2" borderId="4" xfId="0" applyNumberFormat="1" applyFont="1" applyFill="1" applyBorder="1" applyAlignment="1">
      <alignment horizontal="center" vertical="center"/>
    </xf>
    <xf numFmtId="176" fontId="2" fillId="0" borderId="0" xfId="0" applyNumberFormat="1" applyFont="1" applyAlignment="1">
      <alignment vertical="center"/>
    </xf>
    <xf numFmtId="0" fontId="2" fillId="0" borderId="0" xfId="1" applyNumberFormat="1" applyFont="1" applyAlignment="1">
      <alignment vertical="center"/>
    </xf>
    <xf numFmtId="0" fontId="4" fillId="0" borderId="0" xfId="0" applyFont="1" applyBorder="1" applyAlignment="1">
      <alignment horizontal="center" vertical="center"/>
    </xf>
    <xf numFmtId="10" fontId="2" fillId="0" borderId="0" xfId="0" applyNumberFormat="1" applyFont="1" applyAlignment="1">
      <alignment vertical="center"/>
    </xf>
    <xf numFmtId="9" fontId="2" fillId="0" borderId="0" xfId="1" applyFont="1" applyAlignment="1">
      <alignment vertical="center"/>
    </xf>
    <xf numFmtId="49" fontId="6" fillId="0" borderId="14" xfId="0" applyNumberFormat="1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  <xf numFmtId="178" fontId="6" fillId="0" borderId="14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4" borderId="16" xfId="0" applyFont="1" applyFill="1" applyBorder="1" applyAlignment="1">
      <alignment horizontal="center" vertical="center" wrapText="1"/>
    </xf>
    <xf numFmtId="178" fontId="6" fillId="0" borderId="16" xfId="0" applyNumberFormat="1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/>
    </xf>
    <xf numFmtId="0" fontId="7" fillId="0" borderId="17" xfId="0" applyFont="1" applyBorder="1" applyAlignment="1">
      <alignment horizontal="left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179" fontId="6" fillId="0" borderId="18" xfId="0" applyNumberFormat="1" applyFont="1" applyBorder="1" applyAlignment="1">
      <alignment horizontal="center" vertical="center" wrapText="1"/>
    </xf>
    <xf numFmtId="180" fontId="6" fillId="4" borderId="18" xfId="0" applyNumberFormat="1" applyFont="1" applyFill="1" applyBorder="1" applyAlignment="1">
      <alignment horizontal="center" vertical="center" wrapText="1"/>
    </xf>
    <xf numFmtId="177" fontId="6" fillId="0" borderId="18" xfId="0" applyNumberFormat="1" applyFont="1" applyBorder="1" applyAlignment="1">
      <alignment horizontal="center" vertical="center" wrapText="1"/>
    </xf>
    <xf numFmtId="178" fontId="6" fillId="0" borderId="18" xfId="0" applyNumberFormat="1" applyFont="1" applyBorder="1" applyAlignment="1">
      <alignment horizontal="center" vertical="center" wrapText="1"/>
    </xf>
    <xf numFmtId="179" fontId="6" fillId="0" borderId="19" xfId="0" applyNumberFormat="1" applyFont="1" applyBorder="1" applyAlignment="1">
      <alignment horizontal="left" vertical="center" wrapText="1"/>
    </xf>
    <xf numFmtId="180" fontId="8" fillId="0" borderId="21" xfId="0" applyNumberFormat="1" applyFont="1" applyBorder="1" applyAlignment="1">
      <alignment horizontal="center" vertical="center" wrapText="1"/>
    </xf>
    <xf numFmtId="179" fontId="8" fillId="0" borderId="22" xfId="0" applyNumberFormat="1" applyFont="1" applyBorder="1" applyAlignment="1">
      <alignment horizontal="left" vertical="center" wrapText="1"/>
    </xf>
    <xf numFmtId="49" fontId="6" fillId="0" borderId="23" xfId="0" applyNumberFormat="1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178" fontId="6" fillId="0" borderId="23" xfId="0" applyNumberFormat="1" applyFont="1" applyBorder="1" applyAlignment="1">
      <alignment horizontal="center" vertical="center" wrapText="1"/>
    </xf>
    <xf numFmtId="0" fontId="6" fillId="0" borderId="24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6" fillId="0" borderId="15" xfId="0" applyFont="1" applyFill="1" applyBorder="1" applyAlignment="1">
      <alignment horizontal="left" vertical="center" wrapText="1"/>
    </xf>
    <xf numFmtId="0" fontId="6" fillId="0" borderId="25" xfId="0" applyFont="1" applyBorder="1" applyAlignment="1">
      <alignment vertical="center" wrapText="1"/>
    </xf>
    <xf numFmtId="0" fontId="6" fillId="0" borderId="26" xfId="0" applyFont="1" applyBorder="1" applyAlignment="1">
      <alignment vertical="center" wrapText="1"/>
    </xf>
    <xf numFmtId="0" fontId="6" fillId="0" borderId="27" xfId="0" applyFont="1" applyBorder="1" applyAlignment="1">
      <alignment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left" vertical="center" wrapText="1"/>
    </xf>
    <xf numFmtId="0" fontId="7" fillId="0" borderId="17" xfId="0" applyFont="1" applyFill="1" applyBorder="1" applyAlignment="1">
      <alignment horizontal="left" vertical="center" wrapText="1"/>
    </xf>
    <xf numFmtId="0" fontId="6" fillId="0" borderId="24" xfId="0" applyFont="1" applyFill="1" applyBorder="1" applyAlignment="1">
      <alignment horizontal="left" vertical="center" wrapText="1"/>
    </xf>
    <xf numFmtId="0" fontId="6" fillId="0" borderId="25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5" fillId="3" borderId="9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177" fontId="5" fillId="3" borderId="9" xfId="0" applyNumberFormat="1" applyFont="1" applyFill="1" applyBorder="1" applyAlignment="1">
      <alignment horizontal="center" vertical="center" wrapText="1"/>
    </xf>
    <xf numFmtId="177" fontId="5" fillId="3" borderId="12" xfId="0" applyNumberFormat="1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49" fontId="5" fillId="3" borderId="9" xfId="0" applyNumberFormat="1" applyFont="1" applyFill="1" applyBorder="1" applyAlignment="1">
      <alignment horizontal="center" vertical="center" wrapText="1"/>
    </xf>
    <xf numFmtId="49" fontId="5" fillId="3" borderId="12" xfId="0" applyNumberFormat="1" applyFont="1" applyFill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6" fillId="0" borderId="14" xfId="0" quotePrefix="1" applyFont="1" applyBorder="1" applyAlignment="1">
      <alignment horizontal="left" vertical="center" wrapText="1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58"/>
  <sheetViews>
    <sheetView tabSelected="1" view="pageBreakPreview" topLeftCell="B1" zoomScale="115" zoomScaleNormal="115" zoomScaleSheetLayoutView="115" workbookViewId="0">
      <selection activeCell="J55" sqref="J55:J56"/>
    </sheetView>
  </sheetViews>
  <sheetFormatPr defaultRowHeight="16.5" x14ac:dyDescent="0.3"/>
  <cols>
    <col min="1" max="1" width="0" hidden="1" customWidth="1"/>
    <col min="4" max="4" width="19.375" customWidth="1"/>
    <col min="5" max="5" width="36.875" customWidth="1"/>
    <col min="10" max="10" width="12.375" customWidth="1"/>
  </cols>
  <sheetData>
    <row r="1" spans="2:10" ht="31.5" customHeight="1" thickBot="1" x14ac:dyDescent="0.35">
      <c r="B1" s="59" t="s">
        <v>166</v>
      </c>
    </row>
    <row r="2" spans="2:10" ht="15" customHeight="1" x14ac:dyDescent="0.3">
      <c r="B2" s="68" t="s">
        <v>68</v>
      </c>
      <c r="C2" s="70" t="s">
        <v>69</v>
      </c>
      <c r="D2" s="60" t="s">
        <v>70</v>
      </c>
      <c r="E2" s="60" t="s">
        <v>71</v>
      </c>
      <c r="F2" s="60" t="s">
        <v>72</v>
      </c>
      <c r="G2" s="60" t="s">
        <v>73</v>
      </c>
      <c r="H2" s="60" t="s">
        <v>74</v>
      </c>
      <c r="I2" s="62" t="s">
        <v>75</v>
      </c>
      <c r="J2" s="64" t="s">
        <v>130</v>
      </c>
    </row>
    <row r="3" spans="2:10" ht="15" customHeight="1" thickBot="1" x14ac:dyDescent="0.35">
      <c r="B3" s="69"/>
      <c r="C3" s="71"/>
      <c r="D3" s="61"/>
      <c r="E3" s="61"/>
      <c r="F3" s="61"/>
      <c r="G3" s="61"/>
      <c r="H3" s="61"/>
      <c r="I3" s="63"/>
      <c r="J3" s="65"/>
    </row>
    <row r="4" spans="2:10" ht="15" customHeight="1" thickTop="1" x14ac:dyDescent="0.3">
      <c r="B4" s="72" t="s">
        <v>76</v>
      </c>
      <c r="C4" s="22" t="s">
        <v>77</v>
      </c>
      <c r="D4" s="52" t="s">
        <v>6</v>
      </c>
      <c r="E4" s="45" t="s">
        <v>110</v>
      </c>
      <c r="F4" s="24">
        <v>6</v>
      </c>
      <c r="G4" s="25">
        <v>60</v>
      </c>
      <c r="H4" s="25">
        <v>1</v>
      </c>
      <c r="I4" s="25">
        <f>G4*H4</f>
        <v>60</v>
      </c>
      <c r="J4" s="48"/>
    </row>
    <row r="5" spans="2:10" ht="15" customHeight="1" x14ac:dyDescent="0.3">
      <c r="B5" s="73"/>
      <c r="C5" s="26" t="s">
        <v>78</v>
      </c>
      <c r="D5" s="53" t="s">
        <v>37</v>
      </c>
      <c r="E5" s="46" t="s">
        <v>111</v>
      </c>
      <c r="F5" s="28">
        <v>12</v>
      </c>
      <c r="G5" s="29">
        <v>700</v>
      </c>
      <c r="H5" s="29">
        <v>1</v>
      </c>
      <c r="I5" s="29">
        <f>G5*H5</f>
        <v>700</v>
      </c>
      <c r="J5" s="55"/>
    </row>
    <row r="6" spans="2:10" ht="15" customHeight="1" x14ac:dyDescent="0.3">
      <c r="B6" s="73"/>
      <c r="C6" s="26" t="s">
        <v>79</v>
      </c>
      <c r="D6" s="53" t="s">
        <v>11</v>
      </c>
      <c r="E6" s="46" t="s">
        <v>112</v>
      </c>
      <c r="F6" s="28">
        <v>2</v>
      </c>
      <c r="G6" s="29">
        <v>120</v>
      </c>
      <c r="H6" s="29">
        <v>1</v>
      </c>
      <c r="I6" s="29">
        <f t="shared" ref="I6:I18" si="0">G6*H6</f>
        <v>120</v>
      </c>
      <c r="J6" s="55"/>
    </row>
    <row r="7" spans="2:10" ht="15" customHeight="1" x14ac:dyDescent="0.3">
      <c r="B7" s="73"/>
      <c r="C7" s="26" t="s">
        <v>80</v>
      </c>
      <c r="D7" s="53" t="s">
        <v>30</v>
      </c>
      <c r="E7" s="46" t="s">
        <v>113</v>
      </c>
      <c r="F7" s="28">
        <v>4</v>
      </c>
      <c r="G7" s="29">
        <v>40</v>
      </c>
      <c r="H7" s="29">
        <v>1</v>
      </c>
      <c r="I7" s="29">
        <f t="shared" si="0"/>
        <v>40</v>
      </c>
      <c r="J7" s="56"/>
    </row>
    <row r="8" spans="2:10" ht="15" customHeight="1" x14ac:dyDescent="0.3">
      <c r="B8" s="73"/>
      <c r="C8" s="26" t="s">
        <v>81</v>
      </c>
      <c r="D8" s="53" t="s">
        <v>12</v>
      </c>
      <c r="E8" s="46" t="s">
        <v>114</v>
      </c>
      <c r="F8" s="28">
        <v>4</v>
      </c>
      <c r="G8" s="29">
        <v>40</v>
      </c>
      <c r="H8" s="29">
        <v>1</v>
      </c>
      <c r="I8" s="29">
        <f t="shared" si="0"/>
        <v>40</v>
      </c>
      <c r="J8" s="55"/>
    </row>
    <row r="9" spans="2:10" ht="15" customHeight="1" x14ac:dyDescent="0.3">
      <c r="B9" s="73"/>
      <c r="C9" s="26" t="s">
        <v>82</v>
      </c>
      <c r="D9" s="53" t="s">
        <v>13</v>
      </c>
      <c r="E9" s="46" t="s">
        <v>115</v>
      </c>
      <c r="F9" s="28">
        <v>2</v>
      </c>
      <c r="G9" s="29">
        <v>120</v>
      </c>
      <c r="H9" s="29">
        <v>1</v>
      </c>
      <c r="I9" s="29">
        <f t="shared" si="0"/>
        <v>120</v>
      </c>
      <c r="J9" s="55"/>
    </row>
    <row r="10" spans="2:10" ht="15" customHeight="1" x14ac:dyDescent="0.3">
      <c r="B10" s="73"/>
      <c r="C10" s="26" t="s">
        <v>83</v>
      </c>
      <c r="D10" s="53" t="s">
        <v>14</v>
      </c>
      <c r="E10" s="46" t="s">
        <v>116</v>
      </c>
      <c r="F10" s="28" t="s">
        <v>144</v>
      </c>
      <c r="G10" s="29">
        <v>100</v>
      </c>
      <c r="H10" s="29">
        <v>1</v>
      </c>
      <c r="I10" s="29">
        <f t="shared" si="0"/>
        <v>100</v>
      </c>
      <c r="J10" s="55"/>
    </row>
    <row r="11" spans="2:10" ht="15" customHeight="1" x14ac:dyDescent="0.3">
      <c r="B11" s="73"/>
      <c r="C11" s="26" t="s">
        <v>84</v>
      </c>
      <c r="D11" s="53" t="s">
        <v>15</v>
      </c>
      <c r="E11" s="46" t="s">
        <v>117</v>
      </c>
      <c r="F11" s="28" t="s">
        <v>144</v>
      </c>
      <c r="G11" s="29">
        <v>100</v>
      </c>
      <c r="H11" s="29">
        <v>1</v>
      </c>
      <c r="I11" s="29">
        <f t="shared" si="0"/>
        <v>100</v>
      </c>
      <c r="J11" s="55"/>
    </row>
    <row r="12" spans="2:10" ht="15" customHeight="1" x14ac:dyDescent="0.3">
      <c r="B12" s="73"/>
      <c r="C12" s="26" t="s">
        <v>85</v>
      </c>
      <c r="D12" s="53" t="s">
        <v>31</v>
      </c>
      <c r="E12" s="46" t="s">
        <v>118</v>
      </c>
      <c r="F12" s="28">
        <v>2</v>
      </c>
      <c r="G12" s="29">
        <v>300</v>
      </c>
      <c r="H12" s="29">
        <v>1</v>
      </c>
      <c r="I12" s="29">
        <f t="shared" si="0"/>
        <v>300</v>
      </c>
      <c r="J12" s="55"/>
    </row>
    <row r="13" spans="2:10" ht="15" customHeight="1" x14ac:dyDescent="0.3">
      <c r="B13" s="73"/>
      <c r="C13" s="40" t="s">
        <v>87</v>
      </c>
      <c r="D13" s="54" t="s">
        <v>89</v>
      </c>
      <c r="E13" s="47" t="s">
        <v>119</v>
      </c>
      <c r="F13" s="42">
        <v>10</v>
      </c>
      <c r="G13" s="43">
        <v>50</v>
      </c>
      <c r="H13" s="43">
        <v>1</v>
      </c>
      <c r="I13" s="29">
        <f t="shared" si="0"/>
        <v>50</v>
      </c>
      <c r="J13" s="57"/>
    </row>
    <row r="14" spans="2:10" ht="15" customHeight="1" x14ac:dyDescent="0.3">
      <c r="B14" s="73"/>
      <c r="C14" s="40" t="s">
        <v>88</v>
      </c>
      <c r="D14" s="41" t="s">
        <v>90</v>
      </c>
      <c r="E14" s="47" t="s">
        <v>120</v>
      </c>
      <c r="F14" s="42">
        <v>20</v>
      </c>
      <c r="G14" s="43">
        <v>100</v>
      </c>
      <c r="H14" s="43">
        <v>1</v>
      </c>
      <c r="I14" s="29">
        <f t="shared" si="0"/>
        <v>100</v>
      </c>
      <c r="J14" s="57"/>
    </row>
    <row r="15" spans="2:10" ht="15" customHeight="1" x14ac:dyDescent="0.3">
      <c r="B15" s="73"/>
      <c r="C15" s="40" t="s">
        <v>91</v>
      </c>
      <c r="D15" s="41" t="s">
        <v>19</v>
      </c>
      <c r="E15" s="47" t="s">
        <v>121</v>
      </c>
      <c r="F15" s="42">
        <v>4</v>
      </c>
      <c r="G15" s="43">
        <v>30</v>
      </c>
      <c r="H15" s="43">
        <v>1</v>
      </c>
      <c r="I15" s="29">
        <f t="shared" si="0"/>
        <v>30</v>
      </c>
      <c r="J15" s="57"/>
    </row>
    <row r="16" spans="2:10" ht="15" customHeight="1" x14ac:dyDescent="0.3">
      <c r="B16" s="73"/>
      <c r="C16" s="40" t="s">
        <v>92</v>
      </c>
      <c r="D16" s="41" t="s">
        <v>49</v>
      </c>
      <c r="E16" s="47" t="s">
        <v>122</v>
      </c>
      <c r="F16" s="42">
        <v>10</v>
      </c>
      <c r="G16" s="43">
        <v>50</v>
      </c>
      <c r="H16" s="43">
        <v>1</v>
      </c>
      <c r="I16" s="29">
        <f>G16*H16</f>
        <v>50</v>
      </c>
      <c r="J16" s="57"/>
    </row>
    <row r="17" spans="2:10" ht="15" customHeight="1" x14ac:dyDescent="0.3">
      <c r="B17" s="73"/>
      <c r="C17" s="40" t="s">
        <v>124</v>
      </c>
      <c r="D17" s="41" t="s">
        <v>128</v>
      </c>
      <c r="E17" s="47" t="s">
        <v>127</v>
      </c>
      <c r="F17" s="42">
        <v>2</v>
      </c>
      <c r="G17" s="43">
        <v>20</v>
      </c>
      <c r="H17" s="43">
        <v>1</v>
      </c>
      <c r="I17" s="29">
        <f>G17*H17</f>
        <v>20</v>
      </c>
      <c r="J17" s="44"/>
    </row>
    <row r="18" spans="2:10" ht="15" customHeight="1" x14ac:dyDescent="0.3">
      <c r="B18" s="73"/>
      <c r="C18" s="40" t="s">
        <v>125</v>
      </c>
      <c r="D18" s="41" t="s">
        <v>123</v>
      </c>
      <c r="E18" s="47" t="s">
        <v>129</v>
      </c>
      <c r="F18" s="42">
        <v>2</v>
      </c>
      <c r="G18" s="43">
        <v>30</v>
      </c>
      <c r="H18" s="43">
        <v>1</v>
      </c>
      <c r="I18" s="29">
        <f t="shared" si="0"/>
        <v>30</v>
      </c>
      <c r="J18" s="44"/>
    </row>
    <row r="19" spans="2:10" ht="15" customHeight="1" thickBot="1" x14ac:dyDescent="0.35">
      <c r="B19" s="74"/>
      <c r="C19" s="32"/>
      <c r="D19" s="33"/>
      <c r="E19" s="33"/>
      <c r="F19" s="34"/>
      <c r="G19" s="35"/>
      <c r="H19" s="36"/>
      <c r="I19" s="36"/>
      <c r="J19" s="37"/>
    </row>
    <row r="20" spans="2:10" ht="15" customHeight="1" thickBot="1" x14ac:dyDescent="0.35">
      <c r="B20" s="66" t="s">
        <v>86</v>
      </c>
      <c r="C20" s="67"/>
      <c r="D20" s="67"/>
      <c r="E20" s="67"/>
      <c r="F20" s="67"/>
      <c r="G20" s="67"/>
      <c r="H20" s="38">
        <f>SUM(H4:H19)</f>
        <v>15</v>
      </c>
      <c r="I20" s="38">
        <f>SUM(I4:I19)</f>
        <v>1860</v>
      </c>
      <c r="J20" s="39"/>
    </row>
    <row r="21" spans="2:10" ht="15" customHeight="1" x14ac:dyDescent="0.3">
      <c r="B21" s="68" t="s">
        <v>68</v>
      </c>
      <c r="C21" s="70" t="s">
        <v>69</v>
      </c>
      <c r="D21" s="60" t="s">
        <v>70</v>
      </c>
      <c r="E21" s="60" t="s">
        <v>71</v>
      </c>
      <c r="F21" s="60" t="s">
        <v>72</v>
      </c>
      <c r="G21" s="60" t="s">
        <v>73</v>
      </c>
      <c r="H21" s="60" t="s">
        <v>74</v>
      </c>
      <c r="I21" s="62" t="s">
        <v>75</v>
      </c>
      <c r="J21" s="64" t="s">
        <v>130</v>
      </c>
    </row>
    <row r="22" spans="2:10" ht="15" customHeight="1" thickBot="1" x14ac:dyDescent="0.35">
      <c r="B22" s="69"/>
      <c r="C22" s="71"/>
      <c r="D22" s="61"/>
      <c r="E22" s="61"/>
      <c r="F22" s="61"/>
      <c r="G22" s="61"/>
      <c r="H22" s="61"/>
      <c r="I22" s="63"/>
      <c r="J22" s="65"/>
    </row>
    <row r="23" spans="2:10" ht="15" customHeight="1" thickTop="1" x14ac:dyDescent="0.3">
      <c r="B23" s="49" t="s">
        <v>99</v>
      </c>
      <c r="C23" s="22" t="s">
        <v>145</v>
      </c>
      <c r="D23" s="23" t="s">
        <v>8</v>
      </c>
      <c r="E23" s="45" t="s">
        <v>131</v>
      </c>
      <c r="F23" s="24">
        <v>20</v>
      </c>
      <c r="G23" s="25">
        <v>50</v>
      </c>
      <c r="H23" s="25">
        <v>1</v>
      </c>
      <c r="I23" s="25">
        <f t="shared" ref="I23:I28" si="1">G23*H23</f>
        <v>50</v>
      </c>
      <c r="J23" s="48"/>
    </row>
    <row r="24" spans="2:10" ht="15" customHeight="1" x14ac:dyDescent="0.3">
      <c r="B24" s="50"/>
      <c r="C24" s="26" t="s">
        <v>146</v>
      </c>
      <c r="D24" s="27" t="s">
        <v>7</v>
      </c>
      <c r="E24" s="46" t="s">
        <v>143</v>
      </c>
      <c r="F24" s="28">
        <v>5</v>
      </c>
      <c r="G24" s="29">
        <v>50</v>
      </c>
      <c r="H24" s="29">
        <v>1</v>
      </c>
      <c r="I24" s="29">
        <f t="shared" si="1"/>
        <v>50</v>
      </c>
      <c r="J24" s="30"/>
    </row>
    <row r="25" spans="2:10" ht="15" customHeight="1" x14ac:dyDescent="0.3">
      <c r="B25" s="50"/>
      <c r="C25" s="22" t="s">
        <v>147</v>
      </c>
      <c r="D25" s="27" t="s">
        <v>96</v>
      </c>
      <c r="E25" s="46" t="s">
        <v>132</v>
      </c>
      <c r="F25" s="28">
        <v>20</v>
      </c>
      <c r="G25" s="29">
        <v>60</v>
      </c>
      <c r="H25" s="29">
        <v>2</v>
      </c>
      <c r="I25" s="29">
        <f t="shared" si="1"/>
        <v>120</v>
      </c>
      <c r="J25" s="30"/>
    </row>
    <row r="26" spans="2:10" ht="15" customHeight="1" x14ac:dyDescent="0.3">
      <c r="B26" s="50"/>
      <c r="C26" s="26" t="s">
        <v>148</v>
      </c>
      <c r="D26" s="27" t="s">
        <v>97</v>
      </c>
      <c r="E26" s="46" t="s">
        <v>132</v>
      </c>
      <c r="F26" s="28">
        <v>30</v>
      </c>
      <c r="G26" s="29">
        <v>100</v>
      </c>
      <c r="H26" s="29">
        <v>1</v>
      </c>
      <c r="I26" s="29">
        <f t="shared" si="1"/>
        <v>100</v>
      </c>
      <c r="J26" s="31"/>
    </row>
    <row r="27" spans="2:10" ht="15" customHeight="1" x14ac:dyDescent="0.3">
      <c r="B27" s="50"/>
      <c r="C27" s="22" t="s">
        <v>149</v>
      </c>
      <c r="D27" s="27" t="s">
        <v>98</v>
      </c>
      <c r="E27" s="46" t="s">
        <v>132</v>
      </c>
      <c r="F27" s="28">
        <v>50</v>
      </c>
      <c r="G27" s="29">
        <v>150</v>
      </c>
      <c r="H27" s="29">
        <v>1</v>
      </c>
      <c r="I27" s="29">
        <f t="shared" si="1"/>
        <v>150</v>
      </c>
      <c r="J27" s="30"/>
    </row>
    <row r="28" spans="2:10" ht="15" customHeight="1" x14ac:dyDescent="0.3">
      <c r="B28" s="50"/>
      <c r="C28" s="26" t="s">
        <v>150</v>
      </c>
      <c r="D28" s="27" t="s">
        <v>60</v>
      </c>
      <c r="E28" s="46" t="s">
        <v>133</v>
      </c>
      <c r="F28" s="28">
        <v>10</v>
      </c>
      <c r="G28" s="29">
        <v>40</v>
      </c>
      <c r="H28" s="29">
        <v>1</v>
      </c>
      <c r="I28" s="29">
        <f t="shared" si="1"/>
        <v>40</v>
      </c>
      <c r="J28" s="30"/>
    </row>
    <row r="29" spans="2:10" ht="15" customHeight="1" thickBot="1" x14ac:dyDescent="0.35">
      <c r="B29" s="51"/>
      <c r="C29" s="32"/>
      <c r="D29" s="33"/>
      <c r="E29" s="33"/>
      <c r="F29" s="34"/>
      <c r="G29" s="35"/>
      <c r="H29" s="36"/>
      <c r="I29" s="36"/>
      <c r="J29" s="37"/>
    </row>
    <row r="30" spans="2:10" ht="15" customHeight="1" thickBot="1" x14ac:dyDescent="0.35">
      <c r="B30" s="66" t="s">
        <v>86</v>
      </c>
      <c r="C30" s="67"/>
      <c r="D30" s="67"/>
      <c r="E30" s="67"/>
      <c r="F30" s="67"/>
      <c r="G30" s="67"/>
      <c r="H30" s="38">
        <f>SUM(H23:H29)</f>
        <v>7</v>
      </c>
      <c r="I30" s="38">
        <f>SUM(I23:I29)</f>
        <v>510</v>
      </c>
      <c r="J30" s="39"/>
    </row>
    <row r="31" spans="2:10" ht="15" customHeight="1" x14ac:dyDescent="0.3">
      <c r="B31" s="68" t="s">
        <v>68</v>
      </c>
      <c r="C31" s="70" t="s">
        <v>69</v>
      </c>
      <c r="D31" s="60" t="s">
        <v>70</v>
      </c>
      <c r="E31" s="60" t="s">
        <v>71</v>
      </c>
      <c r="F31" s="60" t="s">
        <v>72</v>
      </c>
      <c r="G31" s="60" t="s">
        <v>73</v>
      </c>
      <c r="H31" s="60" t="s">
        <v>74</v>
      </c>
      <c r="I31" s="62" t="s">
        <v>75</v>
      </c>
      <c r="J31" s="64" t="s">
        <v>130</v>
      </c>
    </row>
    <row r="32" spans="2:10" ht="15" customHeight="1" thickBot="1" x14ac:dyDescent="0.35">
      <c r="B32" s="69"/>
      <c r="C32" s="71"/>
      <c r="D32" s="61"/>
      <c r="E32" s="61"/>
      <c r="F32" s="61"/>
      <c r="G32" s="61"/>
      <c r="H32" s="61"/>
      <c r="I32" s="63"/>
      <c r="J32" s="65"/>
    </row>
    <row r="33" spans="2:10" ht="15" customHeight="1" thickTop="1" x14ac:dyDescent="0.3">
      <c r="B33" s="49" t="s">
        <v>100</v>
      </c>
      <c r="C33" s="22" t="s">
        <v>151</v>
      </c>
      <c r="D33" s="23" t="s">
        <v>18</v>
      </c>
      <c r="E33" s="45" t="s">
        <v>134</v>
      </c>
      <c r="F33" s="24" t="s">
        <v>144</v>
      </c>
      <c r="G33" s="25">
        <v>50</v>
      </c>
      <c r="H33" s="25">
        <v>1</v>
      </c>
      <c r="I33" s="25">
        <f t="shared" ref="I33:I39" si="2">G33*H33</f>
        <v>50</v>
      </c>
      <c r="J33" s="48"/>
    </row>
    <row r="34" spans="2:10" ht="15" customHeight="1" x14ac:dyDescent="0.3">
      <c r="B34" s="50"/>
      <c r="C34" s="22" t="s">
        <v>152</v>
      </c>
      <c r="D34" s="23" t="s">
        <v>126</v>
      </c>
      <c r="E34" s="45" t="s">
        <v>135</v>
      </c>
      <c r="F34" s="24">
        <v>1</v>
      </c>
      <c r="G34" s="25">
        <v>15</v>
      </c>
      <c r="H34" s="25">
        <v>2</v>
      </c>
      <c r="I34" s="25">
        <f t="shared" si="2"/>
        <v>30</v>
      </c>
      <c r="J34" s="48"/>
    </row>
    <row r="35" spans="2:10" ht="15" customHeight="1" x14ac:dyDescent="0.3">
      <c r="B35" s="50"/>
      <c r="C35" s="22" t="s">
        <v>153</v>
      </c>
      <c r="D35" s="27" t="s">
        <v>102</v>
      </c>
      <c r="E35" s="46" t="s">
        <v>136</v>
      </c>
      <c r="F35" s="28">
        <v>6</v>
      </c>
      <c r="G35" s="29">
        <v>60</v>
      </c>
      <c r="H35" s="29">
        <v>1</v>
      </c>
      <c r="I35" s="29">
        <f t="shared" si="2"/>
        <v>60</v>
      </c>
      <c r="J35" s="30"/>
    </row>
    <row r="36" spans="2:10" ht="15" customHeight="1" x14ac:dyDescent="0.3">
      <c r="B36" s="50"/>
      <c r="C36" s="22" t="s">
        <v>154</v>
      </c>
      <c r="D36" s="27" t="s">
        <v>103</v>
      </c>
      <c r="E36" s="46" t="s">
        <v>136</v>
      </c>
      <c r="F36" s="28">
        <v>10</v>
      </c>
      <c r="G36" s="29">
        <v>100</v>
      </c>
      <c r="H36" s="29">
        <v>1</v>
      </c>
      <c r="I36" s="29">
        <f t="shared" si="2"/>
        <v>100</v>
      </c>
      <c r="J36" s="30"/>
    </row>
    <row r="37" spans="2:10" ht="15" customHeight="1" x14ac:dyDescent="0.3">
      <c r="B37" s="50"/>
      <c r="C37" s="22" t="s">
        <v>155</v>
      </c>
      <c r="D37" s="27" t="s">
        <v>106</v>
      </c>
      <c r="E37" s="46" t="s">
        <v>138</v>
      </c>
      <c r="F37" s="28">
        <v>6</v>
      </c>
      <c r="G37" s="29">
        <v>50</v>
      </c>
      <c r="H37" s="29">
        <v>3</v>
      </c>
      <c r="I37" s="29">
        <f t="shared" si="2"/>
        <v>150</v>
      </c>
      <c r="J37" s="31"/>
    </row>
    <row r="38" spans="2:10" ht="15" customHeight="1" x14ac:dyDescent="0.3">
      <c r="B38" s="50"/>
      <c r="C38" s="22" t="s">
        <v>156</v>
      </c>
      <c r="D38" s="27" t="s">
        <v>107</v>
      </c>
      <c r="E38" s="46" t="s">
        <v>138</v>
      </c>
      <c r="F38" s="28">
        <v>10</v>
      </c>
      <c r="G38" s="29">
        <v>80</v>
      </c>
      <c r="H38" s="29">
        <v>1</v>
      </c>
      <c r="I38" s="29">
        <f t="shared" si="2"/>
        <v>80</v>
      </c>
      <c r="J38" s="30"/>
    </row>
    <row r="39" spans="2:10" ht="15" customHeight="1" x14ac:dyDescent="0.3">
      <c r="B39" s="50"/>
      <c r="C39" s="22" t="s">
        <v>157</v>
      </c>
      <c r="D39" s="27" t="s">
        <v>60</v>
      </c>
      <c r="E39" s="46" t="s">
        <v>133</v>
      </c>
      <c r="F39" s="28">
        <v>10</v>
      </c>
      <c r="G39" s="29">
        <v>40</v>
      </c>
      <c r="H39" s="29">
        <v>1</v>
      </c>
      <c r="I39" s="29">
        <f t="shared" si="2"/>
        <v>40</v>
      </c>
      <c r="J39" s="30"/>
    </row>
    <row r="40" spans="2:10" ht="15" customHeight="1" thickBot="1" x14ac:dyDescent="0.35">
      <c r="B40" s="51"/>
      <c r="C40" s="32"/>
      <c r="D40" s="33"/>
      <c r="E40" s="33"/>
      <c r="F40" s="34"/>
      <c r="G40" s="35"/>
      <c r="H40" s="36"/>
      <c r="I40" s="36"/>
      <c r="J40" s="37"/>
    </row>
    <row r="41" spans="2:10" ht="15" customHeight="1" thickBot="1" x14ac:dyDescent="0.35">
      <c r="B41" s="66" t="s">
        <v>86</v>
      </c>
      <c r="C41" s="67"/>
      <c r="D41" s="67"/>
      <c r="E41" s="67"/>
      <c r="F41" s="67"/>
      <c r="G41" s="67"/>
      <c r="H41" s="38">
        <f>SUM(H33:H40)</f>
        <v>10</v>
      </c>
      <c r="I41" s="38">
        <f>SUM(I33:I40)</f>
        <v>510</v>
      </c>
      <c r="J41" s="39"/>
    </row>
    <row r="42" spans="2:10" ht="15" customHeight="1" x14ac:dyDescent="0.3">
      <c r="B42" s="68" t="s">
        <v>68</v>
      </c>
      <c r="C42" s="70" t="s">
        <v>69</v>
      </c>
      <c r="D42" s="60" t="s">
        <v>70</v>
      </c>
      <c r="E42" s="60" t="s">
        <v>71</v>
      </c>
      <c r="F42" s="60" t="s">
        <v>72</v>
      </c>
      <c r="G42" s="60" t="s">
        <v>73</v>
      </c>
      <c r="H42" s="60" t="s">
        <v>74</v>
      </c>
      <c r="I42" s="62" t="s">
        <v>75</v>
      </c>
      <c r="J42" s="64" t="s">
        <v>130</v>
      </c>
    </row>
    <row r="43" spans="2:10" ht="15" customHeight="1" thickBot="1" x14ac:dyDescent="0.35">
      <c r="B43" s="69"/>
      <c r="C43" s="71"/>
      <c r="D43" s="61"/>
      <c r="E43" s="61"/>
      <c r="F43" s="61"/>
      <c r="G43" s="61"/>
      <c r="H43" s="61"/>
      <c r="I43" s="63"/>
      <c r="J43" s="65"/>
    </row>
    <row r="44" spans="2:10" ht="15" customHeight="1" thickTop="1" x14ac:dyDescent="0.3">
      <c r="B44" s="49" t="s">
        <v>101</v>
      </c>
      <c r="C44" s="22" t="s">
        <v>158</v>
      </c>
      <c r="D44" s="23" t="s">
        <v>108</v>
      </c>
      <c r="E44" s="45" t="s">
        <v>141</v>
      </c>
      <c r="F44" s="24">
        <v>4</v>
      </c>
      <c r="G44" s="25">
        <v>40</v>
      </c>
      <c r="H44" s="25">
        <v>2</v>
      </c>
      <c r="I44" s="25">
        <f t="shared" ref="I44:I52" si="3">G44*H44</f>
        <v>80</v>
      </c>
      <c r="J44" s="48"/>
    </row>
    <row r="45" spans="2:10" ht="15" customHeight="1" x14ac:dyDescent="0.3">
      <c r="B45" s="50"/>
      <c r="C45" s="22" t="s">
        <v>159</v>
      </c>
      <c r="D45" s="23" t="s">
        <v>126</v>
      </c>
      <c r="E45" s="45" t="s">
        <v>135</v>
      </c>
      <c r="F45" s="24">
        <v>1</v>
      </c>
      <c r="G45" s="25">
        <v>15</v>
      </c>
      <c r="H45" s="25">
        <v>2</v>
      </c>
      <c r="I45" s="25">
        <f t="shared" si="3"/>
        <v>30</v>
      </c>
      <c r="J45" s="48"/>
    </row>
    <row r="46" spans="2:10" ht="15" customHeight="1" x14ac:dyDescent="0.3">
      <c r="B46" s="50"/>
      <c r="C46" s="22" t="s">
        <v>160</v>
      </c>
      <c r="D46" s="27" t="s">
        <v>50</v>
      </c>
      <c r="E46" s="46" t="s">
        <v>139</v>
      </c>
      <c r="F46" s="28">
        <v>1</v>
      </c>
      <c r="G46" s="29">
        <v>30</v>
      </c>
      <c r="H46" s="29">
        <v>1</v>
      </c>
      <c r="I46" s="29">
        <f t="shared" si="3"/>
        <v>30</v>
      </c>
      <c r="J46" s="30"/>
    </row>
    <row r="47" spans="2:10" ht="15" customHeight="1" x14ac:dyDescent="0.3">
      <c r="B47" s="50"/>
      <c r="C47" s="22" t="s">
        <v>161</v>
      </c>
      <c r="D47" s="27" t="s">
        <v>109</v>
      </c>
      <c r="E47" s="46" t="s">
        <v>140</v>
      </c>
      <c r="F47" s="28">
        <v>8</v>
      </c>
      <c r="G47" s="29">
        <v>50</v>
      </c>
      <c r="H47" s="29">
        <v>1</v>
      </c>
      <c r="I47" s="29">
        <f>G47*H47</f>
        <v>50</v>
      </c>
      <c r="J47" s="30"/>
    </row>
    <row r="48" spans="2:10" ht="15" customHeight="1" x14ac:dyDescent="0.3">
      <c r="B48" s="50"/>
      <c r="C48" s="22" t="s">
        <v>162</v>
      </c>
      <c r="D48" s="27" t="s">
        <v>60</v>
      </c>
      <c r="E48" s="46" t="s">
        <v>133</v>
      </c>
      <c r="F48" s="28">
        <v>10</v>
      </c>
      <c r="G48" s="29">
        <v>40</v>
      </c>
      <c r="H48" s="29">
        <v>1</v>
      </c>
      <c r="I48" s="29">
        <f t="shared" si="3"/>
        <v>40</v>
      </c>
      <c r="J48" s="31"/>
    </row>
    <row r="49" spans="2:10" ht="15" customHeight="1" x14ac:dyDescent="0.3">
      <c r="B49" s="50"/>
      <c r="C49" s="22" t="s">
        <v>163</v>
      </c>
      <c r="D49" s="27" t="s">
        <v>53</v>
      </c>
      <c r="E49" s="46" t="s">
        <v>142</v>
      </c>
      <c r="F49" s="28">
        <v>20</v>
      </c>
      <c r="G49" s="29">
        <v>170</v>
      </c>
      <c r="H49" s="29">
        <v>1</v>
      </c>
      <c r="I49" s="29">
        <f t="shared" si="3"/>
        <v>170</v>
      </c>
      <c r="J49" s="30"/>
    </row>
    <row r="50" spans="2:10" ht="15" customHeight="1" x14ac:dyDescent="0.3">
      <c r="B50" s="50"/>
      <c r="C50" s="22" t="s">
        <v>164</v>
      </c>
      <c r="D50" s="27" t="s">
        <v>105</v>
      </c>
      <c r="E50" s="46" t="s">
        <v>137</v>
      </c>
      <c r="F50" s="28">
        <v>20</v>
      </c>
      <c r="G50" s="29">
        <v>80</v>
      </c>
      <c r="H50" s="29">
        <v>1</v>
      </c>
      <c r="I50" s="29">
        <f t="shared" si="3"/>
        <v>80</v>
      </c>
      <c r="J50" s="44"/>
    </row>
    <row r="51" spans="2:10" ht="15" customHeight="1" x14ac:dyDescent="0.3">
      <c r="B51" s="50"/>
      <c r="C51" s="22" t="s">
        <v>165</v>
      </c>
      <c r="D51" s="27" t="s">
        <v>104</v>
      </c>
      <c r="E51" s="46" t="s">
        <v>137</v>
      </c>
      <c r="F51" s="28">
        <v>8</v>
      </c>
      <c r="G51" s="29">
        <v>40</v>
      </c>
      <c r="H51" s="29">
        <v>1</v>
      </c>
      <c r="I51" s="29">
        <v>30</v>
      </c>
      <c r="J51" s="44"/>
    </row>
    <row r="52" spans="2:10" ht="15" customHeight="1" thickBot="1" x14ac:dyDescent="0.35">
      <c r="B52" s="51"/>
      <c r="C52" s="32"/>
      <c r="D52" s="33"/>
      <c r="E52" s="33"/>
      <c r="F52" s="34"/>
      <c r="G52" s="35"/>
      <c r="H52" s="36"/>
      <c r="I52" s="36">
        <f t="shared" si="3"/>
        <v>0</v>
      </c>
      <c r="J52" s="37"/>
    </row>
    <row r="53" spans="2:10" ht="15" customHeight="1" thickBot="1" x14ac:dyDescent="0.35">
      <c r="B53" s="66" t="s">
        <v>86</v>
      </c>
      <c r="C53" s="67"/>
      <c r="D53" s="67"/>
      <c r="E53" s="67"/>
      <c r="F53" s="67"/>
      <c r="G53" s="67"/>
      <c r="H53" s="38">
        <f>SUM(H44:H52)</f>
        <v>10</v>
      </c>
      <c r="I53" s="38">
        <f>SUM(I44:I52)</f>
        <v>510</v>
      </c>
      <c r="J53" s="39"/>
    </row>
    <row r="54" spans="2:10" ht="15" customHeight="1" thickBot="1" x14ac:dyDescent="0.35"/>
    <row r="55" spans="2:10" ht="15" customHeight="1" x14ac:dyDescent="0.3">
      <c r="B55" s="68" t="s">
        <v>68</v>
      </c>
      <c r="C55" s="70" t="s">
        <v>69</v>
      </c>
      <c r="D55" s="60" t="s">
        <v>70</v>
      </c>
      <c r="E55" s="60" t="s">
        <v>71</v>
      </c>
      <c r="F55" s="60" t="s">
        <v>72</v>
      </c>
      <c r="G55" s="60" t="s">
        <v>73</v>
      </c>
      <c r="H55" s="60" t="s">
        <v>74</v>
      </c>
      <c r="I55" s="62" t="s">
        <v>75</v>
      </c>
      <c r="J55" s="64" t="s">
        <v>130</v>
      </c>
    </row>
    <row r="56" spans="2:10" ht="15" customHeight="1" thickBot="1" x14ac:dyDescent="0.35">
      <c r="B56" s="69"/>
      <c r="C56" s="71"/>
      <c r="D56" s="61"/>
      <c r="E56" s="61"/>
      <c r="F56" s="61"/>
      <c r="G56" s="61"/>
      <c r="H56" s="61"/>
      <c r="I56" s="63"/>
      <c r="J56" s="65"/>
    </row>
    <row r="57" spans="2:10" ht="75.75" customHeight="1" thickTop="1" thickBot="1" x14ac:dyDescent="0.35">
      <c r="B57" s="58" t="s">
        <v>168</v>
      </c>
      <c r="C57" s="22"/>
      <c r="D57" s="23" t="s">
        <v>169</v>
      </c>
      <c r="E57" s="78" t="s">
        <v>167</v>
      </c>
      <c r="F57" s="24"/>
      <c r="G57" s="25"/>
      <c r="H57" s="25"/>
      <c r="I57" s="25">
        <v>2050</v>
      </c>
      <c r="J57" s="48"/>
    </row>
    <row r="58" spans="2:10" ht="17.25" thickBot="1" x14ac:dyDescent="0.35">
      <c r="B58" s="66" t="s">
        <v>86</v>
      </c>
      <c r="C58" s="67"/>
      <c r="D58" s="67"/>
      <c r="E58" s="67"/>
      <c r="F58" s="67"/>
      <c r="G58" s="67"/>
      <c r="H58" s="38">
        <f>SUM(H57:H57)</f>
        <v>0</v>
      </c>
      <c r="I58" s="38">
        <f>SUM(I57:I57)</f>
        <v>2050</v>
      </c>
      <c r="J58" s="39"/>
    </row>
  </sheetData>
  <mergeCells count="51">
    <mergeCell ref="B4:B19"/>
    <mergeCell ref="B58:G58"/>
    <mergeCell ref="B55:B56"/>
    <mergeCell ref="C55:C56"/>
    <mergeCell ref="D55:D56"/>
    <mergeCell ref="E55:E56"/>
    <mergeCell ref="F55:F56"/>
    <mergeCell ref="G55:G56"/>
    <mergeCell ref="B41:G41"/>
    <mergeCell ref="H42:H43"/>
    <mergeCell ref="I42:I43"/>
    <mergeCell ref="J42:J43"/>
    <mergeCell ref="B53:G53"/>
    <mergeCell ref="H55:H56"/>
    <mergeCell ref="I55:I56"/>
    <mergeCell ref="J55:J56"/>
    <mergeCell ref="B42:B43"/>
    <mergeCell ref="C42:C43"/>
    <mergeCell ref="D42:D43"/>
    <mergeCell ref="E42:E43"/>
    <mergeCell ref="F42:F43"/>
    <mergeCell ref="G42:G43"/>
    <mergeCell ref="H21:H22"/>
    <mergeCell ref="I21:I22"/>
    <mergeCell ref="J21:J22"/>
    <mergeCell ref="B30:G30"/>
    <mergeCell ref="H31:H32"/>
    <mergeCell ref="I31:I32"/>
    <mergeCell ref="J31:J32"/>
    <mergeCell ref="B31:B32"/>
    <mergeCell ref="C31:C32"/>
    <mergeCell ref="D31:D32"/>
    <mergeCell ref="E31:E32"/>
    <mergeCell ref="F31:F32"/>
    <mergeCell ref="G31:G32"/>
    <mergeCell ref="H2:H3"/>
    <mergeCell ref="I2:I3"/>
    <mergeCell ref="J2:J3"/>
    <mergeCell ref="B20:G20"/>
    <mergeCell ref="B21:B22"/>
    <mergeCell ref="C21:C22"/>
    <mergeCell ref="D21:D22"/>
    <mergeCell ref="E21:E22"/>
    <mergeCell ref="F21:F22"/>
    <mergeCell ref="B2:B3"/>
    <mergeCell ref="C2:C3"/>
    <mergeCell ref="D2:D3"/>
    <mergeCell ref="E2:E3"/>
    <mergeCell ref="F2:F3"/>
    <mergeCell ref="G2:G3"/>
    <mergeCell ref="G21:G22"/>
  </mergeCells>
  <phoneticPr fontId="9" type="noConversion"/>
  <pageMargins left="0.25" right="0.25" top="0.75" bottom="0.75" header="0.3" footer="0.3"/>
  <pageSetup paperSize="9" scale="7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5:U60"/>
  <sheetViews>
    <sheetView showGridLines="0" zoomScaleNormal="100" workbookViewId="0">
      <selection activeCell="M7" sqref="M7"/>
    </sheetView>
  </sheetViews>
  <sheetFormatPr defaultColWidth="9.125" defaultRowHeight="10.5" customHeight="1" x14ac:dyDescent="0.3"/>
  <cols>
    <col min="1" max="2" width="9.125" style="3"/>
    <col min="3" max="3" width="9.125" style="2"/>
    <col min="4" max="4" width="28.375" style="3" customWidth="1"/>
    <col min="5" max="5" width="9.875" style="3" customWidth="1"/>
    <col min="6" max="6" width="12.125" style="3" bestFit="1" customWidth="1"/>
    <col min="7" max="7" width="9.375" style="3" bestFit="1" customWidth="1"/>
    <col min="8" max="9" width="9.125" style="3"/>
    <col min="10" max="10" width="9.125" style="2"/>
    <col min="11" max="11" width="20.875" style="2" customWidth="1"/>
    <col min="12" max="13" width="9.125" style="2" customWidth="1"/>
    <col min="14" max="14" width="13" style="2" customWidth="1"/>
    <col min="15" max="16384" width="9.125" style="3"/>
  </cols>
  <sheetData>
    <row r="5" spans="3:17" ht="10.5" customHeight="1" x14ac:dyDescent="0.3">
      <c r="P5" s="3" t="s">
        <v>58</v>
      </c>
    </row>
    <row r="6" spans="3:17" ht="21" customHeight="1" x14ac:dyDescent="0.3">
      <c r="J6" s="4"/>
      <c r="K6" s="5" t="s">
        <v>34</v>
      </c>
      <c r="L6" s="4" t="s">
        <v>62</v>
      </c>
      <c r="M6" s="6" t="s">
        <v>35</v>
      </c>
      <c r="N6" s="4" t="s">
        <v>36</v>
      </c>
      <c r="P6" s="7">
        <v>5440</v>
      </c>
    </row>
    <row r="7" spans="3:17" ht="10.5" customHeight="1" x14ac:dyDescent="0.3">
      <c r="C7" s="2" t="s">
        <v>5</v>
      </c>
      <c r="D7" s="1" t="s">
        <v>6</v>
      </c>
      <c r="E7" s="3">
        <v>80</v>
      </c>
      <c r="F7" s="8">
        <f>E7/$H$38</f>
        <v>1.4705882352941176E-2</v>
      </c>
      <c r="J7" s="75" t="s">
        <v>33</v>
      </c>
      <c r="K7" s="10" t="s">
        <v>6</v>
      </c>
      <c r="L7" s="9">
        <v>70</v>
      </c>
      <c r="M7" s="11">
        <f t="shared" ref="M7:M20" si="0">L7/$P$6</f>
        <v>1.2867647058823529E-2</v>
      </c>
      <c r="N7" s="12" t="s">
        <v>63</v>
      </c>
      <c r="P7" s="3" t="s">
        <v>59</v>
      </c>
    </row>
    <row r="8" spans="3:17" ht="10.5" customHeight="1" x14ac:dyDescent="0.3">
      <c r="D8" s="1" t="s">
        <v>20</v>
      </c>
      <c r="E8" s="3">
        <v>100</v>
      </c>
      <c r="F8" s="8">
        <f>E8/$H$38</f>
        <v>1.8382352941176471E-2</v>
      </c>
      <c r="J8" s="76"/>
      <c r="K8" s="10" t="s">
        <v>37</v>
      </c>
      <c r="L8" s="9">
        <v>700</v>
      </c>
      <c r="M8" s="11">
        <f t="shared" si="0"/>
        <v>0.12867647058823528</v>
      </c>
      <c r="N8" s="9" t="s">
        <v>64</v>
      </c>
      <c r="P8" s="13">
        <f>L21+L30+L43+L52+L60</f>
        <v>5440</v>
      </c>
    </row>
    <row r="9" spans="3:17" ht="10.5" customHeight="1" x14ac:dyDescent="0.3">
      <c r="D9" s="1" t="s">
        <v>21</v>
      </c>
      <c r="E9" s="3">
        <v>120</v>
      </c>
      <c r="F9" s="8">
        <f>E9/$H$38</f>
        <v>2.2058823529411766E-2</v>
      </c>
      <c r="J9" s="76"/>
      <c r="K9" s="10" t="s">
        <v>11</v>
      </c>
      <c r="L9" s="9">
        <v>200</v>
      </c>
      <c r="M9" s="11">
        <f t="shared" si="0"/>
        <v>3.6764705882352942E-2</v>
      </c>
      <c r="N9" s="9" t="s">
        <v>64</v>
      </c>
    </row>
    <row r="10" spans="3:17" ht="10.5" customHeight="1" x14ac:dyDescent="0.3">
      <c r="D10" s="1" t="s">
        <v>22</v>
      </c>
      <c r="E10" s="3">
        <v>100</v>
      </c>
      <c r="F10" s="8">
        <f>E10/$H$38</f>
        <v>1.8382352941176471E-2</v>
      </c>
      <c r="J10" s="76"/>
      <c r="K10" s="10" t="s">
        <v>38</v>
      </c>
      <c r="L10" s="9">
        <v>40</v>
      </c>
      <c r="M10" s="11">
        <f t="shared" si="0"/>
        <v>7.3529411764705881E-3</v>
      </c>
      <c r="N10" s="9" t="s">
        <v>63</v>
      </c>
    </row>
    <row r="11" spans="3:17" ht="10.5" customHeight="1" x14ac:dyDescent="0.3">
      <c r="D11" s="1" t="s">
        <v>23</v>
      </c>
      <c r="E11" s="3">
        <v>60</v>
      </c>
      <c r="F11" s="8">
        <f>E11/$H$38</f>
        <v>1.1029411764705883E-2</v>
      </c>
      <c r="J11" s="76"/>
      <c r="K11" s="10" t="s">
        <v>12</v>
      </c>
      <c r="L11" s="9">
        <v>40</v>
      </c>
      <c r="M11" s="11">
        <f t="shared" si="0"/>
        <v>7.3529411764705881E-3</v>
      </c>
      <c r="N11" s="9" t="s">
        <v>64</v>
      </c>
    </row>
    <row r="12" spans="3:17" ht="10.5" customHeight="1" x14ac:dyDescent="0.3">
      <c r="D12" s="14"/>
      <c r="F12" s="3">
        <f>SUM(E7:E11)</f>
        <v>460</v>
      </c>
      <c r="G12" s="8">
        <f>F12/$H$38</f>
        <v>8.455882352941177E-2</v>
      </c>
      <c r="J12" s="76"/>
      <c r="K12" s="10" t="s">
        <v>13</v>
      </c>
      <c r="L12" s="9">
        <v>120</v>
      </c>
      <c r="M12" s="11">
        <f t="shared" si="0"/>
        <v>2.2058823529411766E-2</v>
      </c>
      <c r="N12" s="9" t="s">
        <v>64</v>
      </c>
    </row>
    <row r="13" spans="3:17" ht="10.5" customHeight="1" x14ac:dyDescent="0.3">
      <c r="D13" s="14"/>
      <c r="J13" s="76"/>
      <c r="K13" s="10" t="s">
        <v>14</v>
      </c>
      <c r="L13" s="9">
        <v>100</v>
      </c>
      <c r="M13" s="11">
        <f t="shared" si="0"/>
        <v>1.8382352941176471E-2</v>
      </c>
      <c r="N13" s="9" t="s">
        <v>64</v>
      </c>
    </row>
    <row r="14" spans="3:17" ht="10.5" customHeight="1" x14ac:dyDescent="0.3">
      <c r="C14" s="2" t="s">
        <v>0</v>
      </c>
      <c r="D14" s="1" t="s">
        <v>7</v>
      </c>
      <c r="E14" s="3">
        <v>40</v>
      </c>
      <c r="F14" s="8">
        <f>E14/$H$38</f>
        <v>7.3529411764705881E-3</v>
      </c>
      <c r="J14" s="76"/>
      <c r="K14" s="10" t="s">
        <v>15</v>
      </c>
      <c r="L14" s="9">
        <v>100</v>
      </c>
      <c r="M14" s="11">
        <f t="shared" si="0"/>
        <v>1.8382352941176471E-2</v>
      </c>
      <c r="N14" s="9" t="s">
        <v>64</v>
      </c>
    </row>
    <row r="15" spans="3:17" ht="10.5" customHeight="1" x14ac:dyDescent="0.3">
      <c r="D15" s="1" t="s">
        <v>24</v>
      </c>
      <c r="E15" s="3">
        <v>80</v>
      </c>
      <c r="F15" s="8">
        <f>E15/$H$38</f>
        <v>1.4705882352941176E-2</v>
      </c>
      <c r="J15" s="76"/>
      <c r="K15" s="10" t="s">
        <v>31</v>
      </c>
      <c r="L15" s="9">
        <v>300</v>
      </c>
      <c r="M15" s="11">
        <f t="shared" si="0"/>
        <v>5.514705882352941E-2</v>
      </c>
      <c r="N15" s="9" t="s">
        <v>64</v>
      </c>
    </row>
    <row r="16" spans="3:17" ht="10.5" customHeight="1" x14ac:dyDescent="0.3">
      <c r="D16" s="1" t="s">
        <v>25</v>
      </c>
      <c r="E16" s="3">
        <v>40</v>
      </c>
      <c r="F16" s="8">
        <f>E16/$H$38</f>
        <v>7.3529411764705881E-3</v>
      </c>
      <c r="J16" s="76"/>
      <c r="K16" s="10" t="s">
        <v>27</v>
      </c>
      <c r="L16" s="9">
        <v>50</v>
      </c>
      <c r="M16" s="11">
        <f t="shared" si="0"/>
        <v>9.1911764705882356E-3</v>
      </c>
      <c r="N16" s="9" t="s">
        <v>1</v>
      </c>
      <c r="Q16" s="20">
        <f>M7+M32+M33+M36+M37+M38+M39</f>
        <v>0.1011029411764706</v>
      </c>
    </row>
    <row r="17" spans="3:20" ht="10.5" customHeight="1" x14ac:dyDescent="0.3">
      <c r="D17" s="14"/>
      <c r="F17" s="3">
        <f>SUM(E14:E16)</f>
        <v>160</v>
      </c>
      <c r="G17" s="8">
        <f>F17/$H$38</f>
        <v>2.9411764705882353E-2</v>
      </c>
      <c r="J17" s="76"/>
      <c r="K17" s="10" t="s">
        <v>26</v>
      </c>
      <c r="L17" s="9">
        <v>100</v>
      </c>
      <c r="M17" s="11">
        <f t="shared" si="0"/>
        <v>1.8382352941176471E-2</v>
      </c>
      <c r="N17" s="9" t="s">
        <v>1</v>
      </c>
    </row>
    <row r="18" spans="3:20" ht="10.5" customHeight="1" x14ac:dyDescent="0.3">
      <c r="D18" s="14"/>
      <c r="J18" s="76"/>
      <c r="K18" s="10" t="s">
        <v>19</v>
      </c>
      <c r="L18" s="9">
        <v>30</v>
      </c>
      <c r="M18" s="11">
        <f t="shared" si="0"/>
        <v>5.5147058823529415E-3</v>
      </c>
      <c r="N18" s="9" t="s">
        <v>95</v>
      </c>
    </row>
    <row r="19" spans="3:20" ht="10.5" customHeight="1" x14ac:dyDescent="0.3">
      <c r="C19" s="2" t="s">
        <v>1</v>
      </c>
      <c r="D19" s="1" t="s">
        <v>26</v>
      </c>
      <c r="E19" s="3">
        <v>120</v>
      </c>
      <c r="F19" s="8">
        <f t="shared" ref="F19:F24" si="1">E19/$H$38</f>
        <v>2.2058823529411766E-2</v>
      </c>
      <c r="J19" s="76"/>
      <c r="K19" s="10" t="s">
        <v>49</v>
      </c>
      <c r="L19" s="9">
        <v>50</v>
      </c>
      <c r="M19" s="11">
        <f t="shared" si="0"/>
        <v>9.1911764705882356E-3</v>
      </c>
      <c r="N19" s="9" t="s">
        <v>95</v>
      </c>
    </row>
    <row r="20" spans="3:20" ht="10.5" customHeight="1" x14ac:dyDescent="0.3">
      <c r="D20" s="1" t="s">
        <v>27</v>
      </c>
      <c r="E20" s="3">
        <v>60</v>
      </c>
      <c r="F20" s="8">
        <f t="shared" si="1"/>
        <v>1.1029411764705883E-2</v>
      </c>
      <c r="J20" s="77"/>
      <c r="K20" s="10"/>
      <c r="L20" s="9"/>
      <c r="M20" s="11">
        <f t="shared" si="0"/>
        <v>0</v>
      </c>
      <c r="N20" s="9"/>
    </row>
    <row r="21" spans="3:20" ht="10.5" customHeight="1" x14ac:dyDescent="0.3">
      <c r="D21" s="1" t="s">
        <v>8</v>
      </c>
      <c r="E21" s="3">
        <v>40</v>
      </c>
      <c r="F21" s="8">
        <f t="shared" si="1"/>
        <v>7.3529411764705881E-3</v>
      </c>
      <c r="J21" s="4"/>
      <c r="K21" s="5"/>
      <c r="L21" s="15">
        <f>SUM(L7:L20)</f>
        <v>1900</v>
      </c>
      <c r="M21" s="16">
        <f>SUM(M7:M20)</f>
        <v>0.34926470588235298</v>
      </c>
      <c r="N21" s="4"/>
    </row>
    <row r="22" spans="3:20" ht="10.5" customHeight="1" x14ac:dyDescent="0.3">
      <c r="D22" s="1" t="s">
        <v>9</v>
      </c>
      <c r="E22" s="3">
        <v>80</v>
      </c>
      <c r="F22" s="8">
        <f t="shared" si="1"/>
        <v>1.4705882352941176E-2</v>
      </c>
      <c r="J22" s="75" t="s">
        <v>39</v>
      </c>
      <c r="K22" s="10" t="s">
        <v>8</v>
      </c>
      <c r="L22" s="9">
        <v>50</v>
      </c>
      <c r="M22" s="11">
        <f t="shared" ref="M22:M29" si="2">L22/$P$6</f>
        <v>9.1911764705882356E-3</v>
      </c>
      <c r="N22" s="12" t="s">
        <v>1</v>
      </c>
    </row>
    <row r="23" spans="3:20" ht="10.5" customHeight="1" x14ac:dyDescent="0.3">
      <c r="D23" s="1" t="s">
        <v>28</v>
      </c>
      <c r="E23" s="3">
        <v>120</v>
      </c>
      <c r="F23" s="8">
        <f t="shared" si="1"/>
        <v>2.2058823529411766E-2</v>
      </c>
      <c r="J23" s="76"/>
      <c r="K23" s="10" t="s">
        <v>7</v>
      </c>
      <c r="L23" s="9">
        <v>50</v>
      </c>
      <c r="M23" s="11">
        <f t="shared" si="2"/>
        <v>9.1911764705882356E-3</v>
      </c>
      <c r="N23" s="9" t="s">
        <v>0</v>
      </c>
    </row>
    <row r="24" spans="3:20" ht="10.5" customHeight="1" x14ac:dyDescent="0.3">
      <c r="D24" s="1" t="s">
        <v>29</v>
      </c>
      <c r="E24" s="3">
        <v>100</v>
      </c>
      <c r="F24" s="8">
        <f t="shared" si="1"/>
        <v>1.8382352941176471E-2</v>
      </c>
      <c r="J24" s="76"/>
      <c r="K24" s="10" t="s">
        <v>40</v>
      </c>
      <c r="L24" s="9">
        <v>60</v>
      </c>
      <c r="M24" s="11">
        <f t="shared" si="2"/>
        <v>1.1029411764705883E-2</v>
      </c>
      <c r="N24" s="9" t="s">
        <v>1</v>
      </c>
    </row>
    <row r="25" spans="3:20" ht="10.5" customHeight="1" x14ac:dyDescent="0.3">
      <c r="D25" s="14"/>
      <c r="F25" s="3">
        <f>SUM(E19:E24)</f>
        <v>520</v>
      </c>
      <c r="G25" s="8">
        <f>F25/$H$38</f>
        <v>9.5588235294117641E-2</v>
      </c>
      <c r="J25" s="76"/>
      <c r="K25" s="10" t="s">
        <v>41</v>
      </c>
      <c r="L25" s="9">
        <v>100</v>
      </c>
      <c r="M25" s="11">
        <f t="shared" si="2"/>
        <v>1.8382352941176471E-2</v>
      </c>
      <c r="N25" s="9" t="s">
        <v>1</v>
      </c>
    </row>
    <row r="26" spans="3:20" ht="10.5" customHeight="1" x14ac:dyDescent="0.3">
      <c r="D26" s="14"/>
      <c r="J26" s="76"/>
      <c r="K26" s="10" t="s">
        <v>42</v>
      </c>
      <c r="L26" s="9">
        <v>150</v>
      </c>
      <c r="M26" s="11">
        <f t="shared" si="2"/>
        <v>2.7573529411764705E-2</v>
      </c>
      <c r="N26" s="9" t="s">
        <v>1</v>
      </c>
      <c r="Q26" s="3">
        <v>1.65</v>
      </c>
    </row>
    <row r="27" spans="3:20" ht="10.5" customHeight="1" x14ac:dyDescent="0.3">
      <c r="C27" s="2" t="s">
        <v>2</v>
      </c>
      <c r="D27" s="1" t="s">
        <v>10</v>
      </c>
      <c r="E27" s="3">
        <v>600</v>
      </c>
      <c r="F27" s="8">
        <f t="shared" ref="F27:F34" si="3">E27/$H$38</f>
        <v>0.11029411764705882</v>
      </c>
      <c r="G27" s="17"/>
      <c r="J27" s="76"/>
      <c r="K27" s="10" t="s">
        <v>60</v>
      </c>
      <c r="L27" s="9">
        <v>40</v>
      </c>
      <c r="M27" s="11">
        <f t="shared" si="2"/>
        <v>7.3529411764705881E-3</v>
      </c>
      <c r="N27" s="9" t="s">
        <v>95</v>
      </c>
      <c r="Q27" s="3">
        <v>0.65</v>
      </c>
    </row>
    <row r="28" spans="3:20" ht="10.5" customHeight="1" x14ac:dyDescent="0.3">
      <c r="D28" s="1" t="s">
        <v>11</v>
      </c>
      <c r="E28" s="3">
        <v>200</v>
      </c>
      <c r="F28" s="8">
        <f t="shared" si="3"/>
        <v>3.6764705882352942E-2</v>
      </c>
      <c r="G28" s="17"/>
      <c r="J28" s="76"/>
      <c r="K28" s="10"/>
      <c r="L28" s="9"/>
      <c r="M28" s="11">
        <f t="shared" si="2"/>
        <v>0</v>
      </c>
      <c r="N28" s="9"/>
    </row>
    <row r="29" spans="3:20" ht="10.5" customHeight="1" x14ac:dyDescent="0.3">
      <c r="D29" s="1" t="s">
        <v>30</v>
      </c>
      <c r="E29" s="3">
        <v>30</v>
      </c>
      <c r="F29" s="8">
        <f t="shared" si="3"/>
        <v>5.5147058823529415E-3</v>
      </c>
      <c r="G29" s="17"/>
      <c r="J29" s="77"/>
      <c r="K29" s="10"/>
      <c r="L29" s="9"/>
      <c r="M29" s="11">
        <f t="shared" si="2"/>
        <v>0</v>
      </c>
      <c r="N29" s="9"/>
      <c r="T29" s="3">
        <v>300</v>
      </c>
    </row>
    <row r="30" spans="3:20" ht="10.5" customHeight="1" x14ac:dyDescent="0.3">
      <c r="D30" s="1" t="s">
        <v>12</v>
      </c>
      <c r="E30" s="3">
        <v>30</v>
      </c>
      <c r="F30" s="8">
        <f t="shared" si="3"/>
        <v>5.5147058823529415E-3</v>
      </c>
      <c r="G30" s="17"/>
      <c r="J30" s="4"/>
      <c r="K30" s="5"/>
      <c r="L30" s="15">
        <f>SUM(L22:L29)</f>
        <v>450</v>
      </c>
      <c r="M30" s="16">
        <f>SUM(M22:M29)</f>
        <v>8.2720588235294115E-2</v>
      </c>
      <c r="N30" s="4"/>
      <c r="T30" s="3">
        <v>360</v>
      </c>
    </row>
    <row r="31" spans="3:20" ht="10.5" customHeight="1" x14ac:dyDescent="0.3">
      <c r="D31" s="1" t="s">
        <v>13</v>
      </c>
      <c r="E31" s="3">
        <v>120</v>
      </c>
      <c r="F31" s="8">
        <f t="shared" si="3"/>
        <v>2.2058823529411766E-2</v>
      </c>
      <c r="G31" s="17"/>
      <c r="J31" s="75" t="s">
        <v>43</v>
      </c>
      <c r="K31" s="10" t="s">
        <v>18</v>
      </c>
      <c r="L31" s="9">
        <v>50</v>
      </c>
      <c r="M31" s="11">
        <f t="shared" ref="M31:M42" si="4">L31/$P$6</f>
        <v>9.1911764705882356E-3</v>
      </c>
      <c r="N31" s="9" t="s">
        <v>95</v>
      </c>
      <c r="T31" s="3">
        <v>90</v>
      </c>
    </row>
    <row r="32" spans="3:20" ht="10.5" customHeight="1" x14ac:dyDescent="0.3">
      <c r="D32" s="1" t="s">
        <v>14</v>
      </c>
      <c r="E32" s="3">
        <v>150</v>
      </c>
      <c r="F32" s="8">
        <f t="shared" si="3"/>
        <v>2.7573529411764705E-2</v>
      </c>
      <c r="G32" s="17"/>
      <c r="J32" s="76"/>
      <c r="K32" s="10" t="s">
        <v>66</v>
      </c>
      <c r="L32" s="9">
        <v>60</v>
      </c>
      <c r="M32" s="11">
        <f t="shared" si="4"/>
        <v>1.1029411764705883E-2</v>
      </c>
      <c r="N32" s="9" t="s">
        <v>63</v>
      </c>
      <c r="T32" s="3">
        <v>210</v>
      </c>
    </row>
    <row r="33" spans="3:21" ht="10.5" customHeight="1" x14ac:dyDescent="0.3">
      <c r="D33" s="1" t="s">
        <v>15</v>
      </c>
      <c r="E33" s="3">
        <v>150</v>
      </c>
      <c r="F33" s="8">
        <f t="shared" si="3"/>
        <v>2.7573529411764705E-2</v>
      </c>
      <c r="G33" s="17"/>
      <c r="J33" s="76"/>
      <c r="K33" s="10" t="s">
        <v>67</v>
      </c>
      <c r="L33" s="9">
        <v>100</v>
      </c>
      <c r="M33" s="11">
        <f t="shared" si="4"/>
        <v>1.8382352941176471E-2</v>
      </c>
      <c r="N33" s="9" t="s">
        <v>63</v>
      </c>
      <c r="T33" s="3">
        <v>60</v>
      </c>
      <c r="U33" s="3">
        <f>SUM(T29:T38)</f>
        <v>2010</v>
      </c>
    </row>
    <row r="34" spans="3:21" ht="10.5" customHeight="1" x14ac:dyDescent="0.3">
      <c r="D34" s="1" t="s">
        <v>31</v>
      </c>
      <c r="E34" s="3">
        <v>300</v>
      </c>
      <c r="F34" s="8">
        <f t="shared" si="3"/>
        <v>5.514705882352941E-2</v>
      </c>
      <c r="G34" s="17"/>
      <c r="J34" s="76"/>
      <c r="K34" s="10" t="s">
        <v>25</v>
      </c>
      <c r="L34" s="9">
        <v>40</v>
      </c>
      <c r="M34" s="11">
        <f t="shared" si="4"/>
        <v>7.3529411764705881E-3</v>
      </c>
      <c r="N34" s="9" t="s">
        <v>0</v>
      </c>
      <c r="P34" s="3">
        <v>3840</v>
      </c>
      <c r="Q34" s="3">
        <f>L21+L30+L43+L52</f>
        <v>3390</v>
      </c>
      <c r="T34" s="3">
        <v>240</v>
      </c>
    </row>
    <row r="35" spans="3:21" ht="10.5" customHeight="1" x14ac:dyDescent="0.3">
      <c r="D35" s="14"/>
      <c r="F35" s="18">
        <f>SUM(E27:E34)</f>
        <v>1580</v>
      </c>
      <c r="G35" s="8">
        <f>F35/$H$38</f>
        <v>0.29044117647058826</v>
      </c>
      <c r="J35" s="76"/>
      <c r="K35" s="10" t="s">
        <v>24</v>
      </c>
      <c r="L35" s="9">
        <v>80</v>
      </c>
      <c r="M35" s="11">
        <f t="shared" si="4"/>
        <v>1.4705882352941176E-2</v>
      </c>
      <c r="N35" s="9" t="s">
        <v>0</v>
      </c>
      <c r="P35" s="3">
        <v>1600</v>
      </c>
      <c r="Q35" s="3">
        <f>L60</f>
        <v>2050</v>
      </c>
      <c r="T35" s="3">
        <v>70</v>
      </c>
    </row>
    <row r="36" spans="3:21" ht="10.5" customHeight="1" x14ac:dyDescent="0.3">
      <c r="D36" s="14"/>
      <c r="J36" s="76"/>
      <c r="K36" s="10" t="s">
        <v>44</v>
      </c>
      <c r="L36" s="9">
        <v>60</v>
      </c>
      <c r="M36" s="11">
        <f t="shared" si="4"/>
        <v>1.1029411764705883E-2</v>
      </c>
      <c r="N36" s="9" t="s">
        <v>63</v>
      </c>
      <c r="T36" s="3">
        <v>300</v>
      </c>
    </row>
    <row r="37" spans="3:21" ht="10.5" customHeight="1" x14ac:dyDescent="0.3">
      <c r="C37" s="2" t="s">
        <v>3</v>
      </c>
      <c r="D37" s="19" t="s">
        <v>3</v>
      </c>
      <c r="E37" s="3">
        <v>1300</v>
      </c>
      <c r="F37" s="8">
        <f>E37/$H$38</f>
        <v>0.23897058823529413</v>
      </c>
      <c r="J37" s="76"/>
      <c r="K37" s="10" t="s">
        <v>45</v>
      </c>
      <c r="L37" s="9">
        <v>60</v>
      </c>
      <c r="M37" s="11">
        <f t="shared" si="4"/>
        <v>1.1029411764705883E-2</v>
      </c>
      <c r="N37" s="9" t="s">
        <v>63</v>
      </c>
      <c r="Q37" s="3">
        <f>5440-(Q34+Q35)</f>
        <v>0</v>
      </c>
      <c r="T37" s="3">
        <v>80</v>
      </c>
    </row>
    <row r="38" spans="3:21" ht="10.5" customHeight="1" x14ac:dyDescent="0.3">
      <c r="D38" s="14"/>
      <c r="F38" s="3">
        <f>SUM(E37)</f>
        <v>1300</v>
      </c>
      <c r="G38" s="8">
        <f>F38/$H$38</f>
        <v>0.23897058823529413</v>
      </c>
      <c r="H38" s="3">
        <f>SUM(F12,F17,F25,F35,F38,F50)</f>
        <v>5440</v>
      </c>
      <c r="J38" s="76"/>
      <c r="K38" s="10" t="s">
        <v>46</v>
      </c>
      <c r="L38" s="9">
        <v>100</v>
      </c>
      <c r="M38" s="11">
        <f t="shared" si="4"/>
        <v>1.8382352941176471E-2</v>
      </c>
      <c r="N38" s="9" t="s">
        <v>63</v>
      </c>
      <c r="T38" s="3">
        <v>300</v>
      </c>
    </row>
    <row r="39" spans="3:21" ht="10.5" customHeight="1" x14ac:dyDescent="0.3">
      <c r="D39" s="14"/>
      <c r="H39" s="3">
        <v>5440</v>
      </c>
      <c r="J39" s="76"/>
      <c r="K39" s="10" t="s">
        <v>47</v>
      </c>
      <c r="L39" s="9">
        <v>100</v>
      </c>
      <c r="M39" s="11">
        <f t="shared" si="4"/>
        <v>1.8382352941176471E-2</v>
      </c>
      <c r="N39" s="9" t="s">
        <v>63</v>
      </c>
      <c r="T39" s="3">
        <v>460</v>
      </c>
    </row>
    <row r="40" spans="3:21" ht="10.5" customHeight="1" x14ac:dyDescent="0.3">
      <c r="D40" s="14"/>
      <c r="H40" s="3">
        <f>H39-H38</f>
        <v>0</v>
      </c>
      <c r="J40" s="76"/>
      <c r="K40" s="10" t="s">
        <v>60</v>
      </c>
      <c r="L40" s="9">
        <v>40</v>
      </c>
      <c r="M40" s="11">
        <f t="shared" si="4"/>
        <v>7.3529411764705881E-3</v>
      </c>
      <c r="N40" s="9" t="s">
        <v>95</v>
      </c>
      <c r="T40" s="3">
        <v>180</v>
      </c>
      <c r="U40" s="3">
        <f>SUM(T39:T41)</f>
        <v>990</v>
      </c>
    </row>
    <row r="41" spans="3:21" ht="10.5" customHeight="1" x14ac:dyDescent="0.3">
      <c r="C41" s="2" t="s">
        <v>4</v>
      </c>
      <c r="D41" s="1" t="s">
        <v>54</v>
      </c>
      <c r="E41" s="3">
        <v>500</v>
      </c>
      <c r="F41" s="8">
        <f t="shared" ref="F41:F48" si="5">E41/$H$38</f>
        <v>9.1911764705882359E-2</v>
      </c>
      <c r="J41" s="76"/>
      <c r="K41" s="10"/>
      <c r="L41" s="9"/>
      <c r="M41" s="11">
        <f t="shared" si="4"/>
        <v>0</v>
      </c>
      <c r="N41" s="9"/>
      <c r="T41" s="3">
        <v>350</v>
      </c>
    </row>
    <row r="42" spans="3:21" ht="10.5" customHeight="1" x14ac:dyDescent="0.3">
      <c r="D42" s="1" t="s">
        <v>55</v>
      </c>
      <c r="E42" s="3">
        <v>180</v>
      </c>
      <c r="F42" s="8">
        <f t="shared" si="5"/>
        <v>3.3088235294117647E-2</v>
      </c>
      <c r="J42" s="77"/>
      <c r="K42" s="10"/>
      <c r="L42" s="9"/>
      <c r="M42" s="11">
        <f t="shared" si="4"/>
        <v>0</v>
      </c>
      <c r="N42" s="9"/>
    </row>
    <row r="43" spans="3:21" ht="10.5" customHeight="1" x14ac:dyDescent="0.3">
      <c r="D43" s="1" t="s">
        <v>56</v>
      </c>
      <c r="E43" s="3">
        <v>160</v>
      </c>
      <c r="F43" s="8">
        <f t="shared" si="5"/>
        <v>2.9411764705882353E-2</v>
      </c>
      <c r="J43" s="4"/>
      <c r="K43" s="5"/>
      <c r="L43" s="15">
        <f>SUM(L31:L42)</f>
        <v>690</v>
      </c>
      <c r="M43" s="16">
        <f>SUM(M31:M42)</f>
        <v>0.12683823529411767</v>
      </c>
      <c r="N43" s="4"/>
    </row>
    <row r="44" spans="3:21" ht="10.5" customHeight="1" x14ac:dyDescent="0.3">
      <c r="D44" s="1" t="s">
        <v>16</v>
      </c>
      <c r="E44" s="3">
        <v>30</v>
      </c>
      <c r="F44" s="8">
        <f t="shared" si="5"/>
        <v>5.5147058823529415E-3</v>
      </c>
      <c r="J44" s="75" t="s">
        <v>48</v>
      </c>
      <c r="K44" s="10" t="s">
        <v>51</v>
      </c>
      <c r="L44" s="9">
        <v>40</v>
      </c>
      <c r="M44" s="11">
        <f t="shared" ref="M44:M51" si="6">L44/$P$6</f>
        <v>7.3529411764705881E-3</v>
      </c>
      <c r="N44" s="9" t="s">
        <v>1</v>
      </c>
    </row>
    <row r="45" spans="3:21" ht="10.5" customHeight="1" x14ac:dyDescent="0.3">
      <c r="D45" s="1" t="s">
        <v>17</v>
      </c>
      <c r="E45" s="3">
        <v>200</v>
      </c>
      <c r="F45" s="8">
        <f t="shared" si="5"/>
        <v>3.6764705882352942E-2</v>
      </c>
      <c r="J45" s="76"/>
      <c r="K45" s="10" t="s">
        <v>52</v>
      </c>
      <c r="L45" s="9">
        <v>40</v>
      </c>
      <c r="M45" s="11">
        <f t="shared" si="6"/>
        <v>7.3529411764705881E-3</v>
      </c>
      <c r="N45" s="9" t="s">
        <v>1</v>
      </c>
    </row>
    <row r="46" spans="3:21" ht="10.5" customHeight="1" x14ac:dyDescent="0.3">
      <c r="D46" s="1" t="s">
        <v>18</v>
      </c>
      <c r="E46" s="3">
        <v>30</v>
      </c>
      <c r="F46" s="8">
        <f t="shared" si="5"/>
        <v>5.5147058823529415E-3</v>
      </c>
      <c r="J46" s="76"/>
      <c r="K46" s="10" t="s">
        <v>50</v>
      </c>
      <c r="L46" s="9">
        <v>30</v>
      </c>
      <c r="M46" s="11">
        <f t="shared" si="6"/>
        <v>5.5147058823529415E-3</v>
      </c>
      <c r="N46" s="9" t="s">
        <v>0</v>
      </c>
    </row>
    <row r="47" spans="3:21" ht="10.5" customHeight="1" x14ac:dyDescent="0.3">
      <c r="D47" s="1" t="s">
        <v>19</v>
      </c>
      <c r="E47" s="3">
        <v>30</v>
      </c>
      <c r="F47" s="8">
        <f t="shared" si="5"/>
        <v>5.5147058823529415E-3</v>
      </c>
      <c r="J47" s="76"/>
      <c r="K47" s="10" t="s">
        <v>57</v>
      </c>
      <c r="L47" s="9">
        <v>40</v>
      </c>
      <c r="M47" s="11">
        <f t="shared" si="6"/>
        <v>7.3529411764705881E-3</v>
      </c>
      <c r="N47" s="9" t="s">
        <v>0</v>
      </c>
    </row>
    <row r="48" spans="3:21" ht="10.5" customHeight="1" x14ac:dyDescent="0.3">
      <c r="D48" s="1" t="s">
        <v>32</v>
      </c>
      <c r="E48" s="3">
        <v>290</v>
      </c>
      <c r="F48" s="8">
        <f t="shared" si="5"/>
        <v>5.3308823529411763E-2</v>
      </c>
      <c r="J48" s="76"/>
      <c r="K48" s="10" t="s">
        <v>60</v>
      </c>
      <c r="L48" s="9">
        <v>50</v>
      </c>
      <c r="M48" s="11">
        <f t="shared" si="6"/>
        <v>9.1911764705882356E-3</v>
      </c>
      <c r="N48" s="9" t="s">
        <v>95</v>
      </c>
    </row>
    <row r="49" spans="6:18" ht="10.5" customHeight="1" x14ac:dyDescent="0.3">
      <c r="J49" s="76"/>
      <c r="K49" s="10" t="s">
        <v>61</v>
      </c>
      <c r="L49" s="9">
        <v>150</v>
      </c>
      <c r="M49" s="11">
        <f t="shared" si="6"/>
        <v>2.7573529411764705E-2</v>
      </c>
      <c r="N49" s="9" t="s">
        <v>95</v>
      </c>
      <c r="P49" s="21">
        <f>Q49/R49</f>
        <v>0.60606060606060608</v>
      </c>
      <c r="Q49" s="3">
        <f>R50*100</f>
        <v>3296.969696969697</v>
      </c>
      <c r="R49" s="3">
        <v>5440</v>
      </c>
    </row>
    <row r="50" spans="6:18" ht="10.5" customHeight="1" x14ac:dyDescent="0.3">
      <c r="F50" s="3">
        <f>SUM(E41:E49)</f>
        <v>1420</v>
      </c>
      <c r="G50" s="8">
        <f>F50/$H$38</f>
        <v>0.2610294117647059</v>
      </c>
      <c r="J50" s="76"/>
      <c r="K50" s="10"/>
      <c r="L50" s="9"/>
      <c r="M50" s="11">
        <f t="shared" si="6"/>
        <v>0</v>
      </c>
      <c r="N50" s="9"/>
      <c r="P50" s="21">
        <f>Q50/R49</f>
        <v>0.39393939393939392</v>
      </c>
      <c r="Q50" s="3">
        <f>R50*65</f>
        <v>2143.030303030303</v>
      </c>
      <c r="R50" s="3">
        <f>R49/165</f>
        <v>32.969696969696969</v>
      </c>
    </row>
    <row r="51" spans="6:18" ht="10.5" customHeight="1" x14ac:dyDescent="0.3">
      <c r="J51" s="77"/>
      <c r="K51" s="10"/>
      <c r="L51" s="9"/>
      <c r="M51" s="11">
        <f t="shared" si="6"/>
        <v>0</v>
      </c>
      <c r="N51" s="9"/>
    </row>
    <row r="52" spans="6:18" ht="10.5" customHeight="1" x14ac:dyDescent="0.3">
      <c r="J52" s="4"/>
      <c r="K52" s="5"/>
      <c r="L52" s="15">
        <f>SUM(L44:L51)</f>
        <v>350</v>
      </c>
      <c r="M52" s="16">
        <f>SUM(M44:M51)</f>
        <v>6.4338235294117641E-2</v>
      </c>
      <c r="N52" s="4"/>
    </row>
    <row r="53" spans="6:18" ht="10.5" customHeight="1" x14ac:dyDescent="0.3">
      <c r="J53" s="75" t="s">
        <v>65</v>
      </c>
      <c r="K53" s="1" t="s">
        <v>54</v>
      </c>
      <c r="L53" s="12">
        <v>500</v>
      </c>
      <c r="M53" s="11">
        <f t="shared" ref="M53:M59" si="7">L53/$P$6</f>
        <v>9.1911764705882359E-2</v>
      </c>
      <c r="N53" s="9" t="s">
        <v>4</v>
      </c>
    </row>
    <row r="54" spans="6:18" ht="10.5" customHeight="1" x14ac:dyDescent="0.3">
      <c r="J54" s="76"/>
      <c r="K54" s="1" t="s">
        <v>55</v>
      </c>
      <c r="L54" s="9">
        <v>200</v>
      </c>
      <c r="M54" s="11">
        <f t="shared" si="7"/>
        <v>3.6764705882352942E-2</v>
      </c>
      <c r="N54" s="9" t="s">
        <v>4</v>
      </c>
    </row>
    <row r="55" spans="6:18" ht="10.5" customHeight="1" x14ac:dyDescent="0.3">
      <c r="J55" s="76"/>
      <c r="K55" s="1" t="s">
        <v>56</v>
      </c>
      <c r="L55" s="9">
        <v>250</v>
      </c>
      <c r="M55" s="11">
        <f t="shared" si="7"/>
        <v>4.595588235294118E-2</v>
      </c>
      <c r="N55" s="9" t="s">
        <v>4</v>
      </c>
    </row>
    <row r="56" spans="6:18" ht="10.5" customHeight="1" x14ac:dyDescent="0.3">
      <c r="J56" s="76"/>
      <c r="K56" s="1" t="s">
        <v>94</v>
      </c>
      <c r="L56" s="9">
        <v>400</v>
      </c>
      <c r="M56" s="11">
        <f t="shared" si="7"/>
        <v>7.3529411764705885E-2</v>
      </c>
      <c r="N56" s="9" t="s">
        <v>4</v>
      </c>
    </row>
    <row r="57" spans="6:18" ht="10.5" customHeight="1" x14ac:dyDescent="0.3">
      <c r="J57" s="76"/>
      <c r="K57" s="1" t="s">
        <v>32</v>
      </c>
      <c r="L57" s="9">
        <v>500</v>
      </c>
      <c r="M57" s="11">
        <f t="shared" si="7"/>
        <v>9.1911764705882359E-2</v>
      </c>
      <c r="N57" s="9" t="s">
        <v>4</v>
      </c>
    </row>
    <row r="58" spans="6:18" ht="10.5" customHeight="1" x14ac:dyDescent="0.3">
      <c r="J58" s="76"/>
      <c r="K58" s="1" t="s">
        <v>93</v>
      </c>
      <c r="L58" s="9">
        <v>200</v>
      </c>
      <c r="M58" s="11">
        <f t="shared" si="7"/>
        <v>3.6764705882352942E-2</v>
      </c>
      <c r="N58" s="9" t="s">
        <v>4</v>
      </c>
    </row>
    <row r="59" spans="6:18" ht="10.5" customHeight="1" x14ac:dyDescent="0.3">
      <c r="J59" s="77"/>
      <c r="K59" s="1"/>
      <c r="L59" s="9"/>
      <c r="M59" s="11">
        <f t="shared" si="7"/>
        <v>0</v>
      </c>
      <c r="N59" s="9"/>
    </row>
    <row r="60" spans="6:18" ht="10.5" customHeight="1" x14ac:dyDescent="0.3">
      <c r="J60" s="4"/>
      <c r="K60" s="5"/>
      <c r="L60" s="15">
        <f>SUM(L53:L59)</f>
        <v>2050</v>
      </c>
      <c r="M60" s="16">
        <f>SUM(M53:M59)</f>
        <v>0.37683823529411764</v>
      </c>
      <c r="N60" s="4"/>
    </row>
  </sheetData>
  <mergeCells count="5">
    <mergeCell ref="J53:J59"/>
    <mergeCell ref="J44:J51"/>
    <mergeCell ref="J31:J42"/>
    <mergeCell ref="J22:J29"/>
    <mergeCell ref="J7:J20"/>
  </mergeCells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Sheet2</vt:lpstr>
      <vt:lpstr>Sheet1 (2)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3DAM_WB</dc:creator>
  <cp:lastModifiedBy>(직원) 한지우 (시설관리팀)</cp:lastModifiedBy>
  <cp:lastPrinted>2020-11-13T06:36:45Z</cp:lastPrinted>
  <dcterms:created xsi:type="dcterms:W3CDTF">2020-08-22T02:28:10Z</dcterms:created>
  <dcterms:modified xsi:type="dcterms:W3CDTF">2020-12-02T12:36:30Z</dcterms:modified>
</cp:coreProperties>
</file>